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ew桌面\★勞健保業務\03_09.勞健保級距表\115年\"/>
    </mc:Choice>
  </mc:AlternateContent>
  <xr:revisionPtr revIDLastSave="0" documentId="13_ncr:1_{7ACB75A9-24B6-472D-A7A6-12A61788447D}" xr6:coauthVersionLast="47" xr6:coauthVersionMax="47" xr10:uidLastSave="{00000000-0000-0000-0000-000000000000}"/>
  <workbookProtection workbookAlgorithmName="SHA-512" workbookHashValue="faD1R0YNewWyIveqZu7iwMQlJYTu9FiRcF4f+5Y4W+yIXRchDLM+YGDoPk9ThvHeKDnKweWIGQdkxGzXEOzZNQ==" workbookSaltValue="CfzcBEcstDQmFvSd4yGf9A==" workbookSpinCount="100000" lockStructure="1"/>
  <bookViews>
    <workbookView xWindow="-120" yWindow="-120" windowWidth="29040" windowHeight="15720" activeTab="2" xr2:uid="{00000000-000D-0000-FFFF-FFFF00000000}"/>
  </bookViews>
  <sheets>
    <sheet name="勞健保業務重點" sheetId="9" r:id="rId1"/>
    <sheet name="使用說明" sheetId="6" r:id="rId2"/>
    <sheet name="費用試算" sheetId="1" r:id="rId3"/>
    <sheet name="費用試算 (多筆計算)" sheetId="13" state="hidden" r:id="rId4"/>
    <sheet name="身心障礙" sheetId="11" state="hidden" r:id="rId5"/>
    <sheet name="勞保級距" sheetId="2" state="hidden" r:id="rId6"/>
    <sheet name="健保級距" sheetId="5" state="hidden" r:id="rId7"/>
    <sheet name="勞退級距" sheetId="4" state="hidden" r:id="rId8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J10" i="1" s="1"/>
  <c r="A5" i="2"/>
  <c r="A6" i="2"/>
  <c r="A7" i="2"/>
  <c r="A8" i="2"/>
  <c r="A4" i="2"/>
  <c r="B4" i="2"/>
  <c r="B5" i="2"/>
  <c r="B6" i="2"/>
  <c r="B3" i="2"/>
  <c r="F5" i="13"/>
  <c r="G5" i="13"/>
  <c r="H5" i="13"/>
  <c r="I5" i="13"/>
  <c r="J5" i="13"/>
  <c r="K5" i="13"/>
  <c r="F6" i="13"/>
  <c r="G6" i="13"/>
  <c r="H6" i="13"/>
  <c r="I6" i="13"/>
  <c r="J6" i="13"/>
  <c r="K6" i="13"/>
  <c r="F7" i="13"/>
  <c r="G7" i="13"/>
  <c r="H7" i="13"/>
  <c r="I7" i="13"/>
  <c r="J7" i="13"/>
  <c r="K7" i="13"/>
  <c r="C8" i="13"/>
  <c r="D8" i="13"/>
  <c r="E8" i="13"/>
  <c r="F8" i="13"/>
  <c r="G8" i="13"/>
  <c r="H8" i="13"/>
  <c r="I8" i="13"/>
  <c r="J8" i="13"/>
  <c r="K8" i="13"/>
  <c r="C9" i="13"/>
  <c r="D9" i="13"/>
  <c r="E9" i="13"/>
  <c r="F9" i="13"/>
  <c r="G9" i="13"/>
  <c r="H9" i="13"/>
  <c r="I9" i="13"/>
  <c r="J9" i="13"/>
  <c r="K9" i="13"/>
  <c r="C10" i="13"/>
  <c r="D10" i="13"/>
  <c r="E10" i="13"/>
  <c r="F10" i="13"/>
  <c r="G10" i="13"/>
  <c r="H10" i="13"/>
  <c r="I10" i="13"/>
  <c r="J10" i="13"/>
  <c r="K10" i="13"/>
  <c r="C11" i="13"/>
  <c r="D11" i="13"/>
  <c r="E11" i="13"/>
  <c r="F11" i="13"/>
  <c r="G11" i="13"/>
  <c r="H11" i="13"/>
  <c r="I11" i="13"/>
  <c r="J11" i="13"/>
  <c r="K11" i="13"/>
  <c r="C12" i="13"/>
  <c r="D12" i="13"/>
  <c r="E12" i="13"/>
  <c r="F12" i="13"/>
  <c r="G12" i="13"/>
  <c r="H12" i="13"/>
  <c r="I12" i="13"/>
  <c r="J12" i="13"/>
  <c r="K12" i="13"/>
  <c r="C13" i="13"/>
  <c r="D13" i="13"/>
  <c r="E13" i="13"/>
  <c r="F13" i="13"/>
  <c r="G13" i="13"/>
  <c r="H13" i="13"/>
  <c r="I13" i="13"/>
  <c r="J13" i="13"/>
  <c r="K13" i="13"/>
  <c r="C14" i="13"/>
  <c r="D14" i="13"/>
  <c r="E14" i="13"/>
  <c r="F14" i="13"/>
  <c r="G14" i="13"/>
  <c r="H14" i="13"/>
  <c r="I14" i="13"/>
  <c r="J14" i="13"/>
  <c r="K14" i="13"/>
  <c r="C15" i="13"/>
  <c r="D15" i="13"/>
  <c r="E15" i="13"/>
  <c r="F15" i="13"/>
  <c r="G15" i="13"/>
  <c r="H15" i="13"/>
  <c r="I15" i="13"/>
  <c r="J15" i="13"/>
  <c r="K15" i="13"/>
  <c r="C16" i="13"/>
  <c r="D16" i="13"/>
  <c r="E16" i="13"/>
  <c r="F16" i="13"/>
  <c r="G16" i="13"/>
  <c r="H16" i="13"/>
  <c r="I16" i="13"/>
  <c r="J16" i="13"/>
  <c r="K16" i="13"/>
  <c r="C17" i="13"/>
  <c r="D17" i="13"/>
  <c r="E17" i="13"/>
  <c r="F17" i="13"/>
  <c r="G17" i="13"/>
  <c r="H17" i="13"/>
  <c r="I17" i="13"/>
  <c r="J17" i="13"/>
  <c r="K17" i="13"/>
  <c r="C18" i="13"/>
  <c r="D18" i="13"/>
  <c r="E18" i="13"/>
  <c r="F18" i="13"/>
  <c r="G18" i="13"/>
  <c r="H18" i="13"/>
  <c r="I18" i="13"/>
  <c r="J18" i="13"/>
  <c r="K18" i="13"/>
  <c r="C19" i="13"/>
  <c r="D19" i="13"/>
  <c r="E19" i="13"/>
  <c r="F19" i="13"/>
  <c r="G19" i="13"/>
  <c r="H19" i="13"/>
  <c r="I19" i="13"/>
  <c r="J19" i="13"/>
  <c r="K19" i="13"/>
  <c r="C20" i="13"/>
  <c r="D20" i="13"/>
  <c r="E20" i="13"/>
  <c r="F20" i="13"/>
  <c r="G20" i="13"/>
  <c r="H20" i="13"/>
  <c r="I20" i="13"/>
  <c r="J20" i="13"/>
  <c r="K20" i="13"/>
  <c r="C21" i="13"/>
  <c r="D21" i="13"/>
  <c r="E21" i="13"/>
  <c r="F21" i="13"/>
  <c r="G21" i="13"/>
  <c r="H21" i="13"/>
  <c r="I21" i="13"/>
  <c r="J21" i="13"/>
  <c r="K21" i="13"/>
  <c r="C22" i="13"/>
  <c r="D22" i="13"/>
  <c r="E22" i="13"/>
  <c r="F22" i="13"/>
  <c r="G22" i="13"/>
  <c r="H22" i="13"/>
  <c r="I22" i="13"/>
  <c r="J22" i="13"/>
  <c r="K22" i="13"/>
  <c r="C23" i="13"/>
  <c r="D23" i="13"/>
  <c r="E23" i="13"/>
  <c r="F23" i="13"/>
  <c r="G23" i="13"/>
  <c r="H23" i="13"/>
  <c r="I23" i="13"/>
  <c r="J23" i="13"/>
  <c r="K23" i="13"/>
  <c r="C24" i="13"/>
  <c r="D24" i="13"/>
  <c r="E24" i="13"/>
  <c r="F24" i="13"/>
  <c r="G24" i="13"/>
  <c r="H24" i="13"/>
  <c r="I24" i="13"/>
  <c r="J24" i="13"/>
  <c r="K24" i="13"/>
  <c r="C25" i="13"/>
  <c r="D25" i="13"/>
  <c r="E25" i="13"/>
  <c r="F25" i="13"/>
  <c r="G25" i="13"/>
  <c r="H25" i="13"/>
  <c r="I25" i="13"/>
  <c r="J25" i="13"/>
  <c r="K25" i="13"/>
  <c r="C26" i="13"/>
  <c r="D26" i="13"/>
  <c r="E26" i="13"/>
  <c r="F26" i="13"/>
  <c r="G26" i="13"/>
  <c r="H26" i="13"/>
  <c r="I26" i="13"/>
  <c r="J26" i="13"/>
  <c r="K26" i="13"/>
  <c r="C27" i="13"/>
  <c r="D27" i="13"/>
  <c r="E27" i="13"/>
  <c r="F27" i="13"/>
  <c r="G27" i="13"/>
  <c r="H27" i="13"/>
  <c r="I27" i="13"/>
  <c r="J27" i="13"/>
  <c r="K27" i="13"/>
  <c r="C28" i="13"/>
  <c r="D28" i="13"/>
  <c r="E28" i="13"/>
  <c r="F28" i="13"/>
  <c r="G28" i="13"/>
  <c r="H28" i="13"/>
  <c r="I28" i="13"/>
  <c r="J28" i="13"/>
  <c r="K28" i="13"/>
  <c r="C29" i="13"/>
  <c r="D29" i="13"/>
  <c r="E29" i="13"/>
  <c r="F29" i="13"/>
  <c r="G29" i="13"/>
  <c r="H29" i="13"/>
  <c r="I29" i="13"/>
  <c r="J29" i="13"/>
  <c r="K29" i="13"/>
  <c r="C30" i="13"/>
  <c r="D30" i="13"/>
  <c r="E30" i="13"/>
  <c r="F30" i="13"/>
  <c r="G30" i="13"/>
  <c r="H30" i="13"/>
  <c r="I30" i="13"/>
  <c r="J30" i="13"/>
  <c r="K30" i="13"/>
  <c r="C31" i="13"/>
  <c r="D31" i="13"/>
  <c r="E31" i="13"/>
  <c r="F31" i="13"/>
  <c r="G31" i="13"/>
  <c r="H31" i="13"/>
  <c r="I31" i="13"/>
  <c r="J31" i="13"/>
  <c r="K31" i="13"/>
  <c r="C32" i="13"/>
  <c r="D32" i="13"/>
  <c r="E32" i="13"/>
  <c r="F32" i="13"/>
  <c r="G32" i="13"/>
  <c r="H32" i="13"/>
  <c r="I32" i="13"/>
  <c r="J32" i="13"/>
  <c r="K32" i="13"/>
  <c r="C33" i="13"/>
  <c r="D33" i="13"/>
  <c r="E33" i="13"/>
  <c r="F33" i="13"/>
  <c r="G33" i="13"/>
  <c r="H33" i="13"/>
  <c r="I33" i="13"/>
  <c r="J33" i="13"/>
  <c r="K33" i="13"/>
  <c r="D9" i="11"/>
  <c r="D4" i="11"/>
  <c r="A52" i="5" l="1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A64" i="4" l="1"/>
  <c r="A26" i="4"/>
  <c r="A27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4" i="4"/>
  <c r="D5" i="13" l="1"/>
  <c r="D6" i="13"/>
  <c r="D7" i="13"/>
  <c r="D4" i="13"/>
  <c r="H4" i="13" s="1"/>
  <c r="B3" i="4"/>
  <c r="B6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A4" i="5"/>
  <c r="B3" i="5"/>
  <c r="C31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I5" i="1" l="1"/>
  <c r="I15" i="1" s="1" a="1"/>
  <c r="I15" i="1" s="1"/>
  <c r="J5" i="1"/>
  <c r="J15" i="1" s="1" a="1"/>
  <c r="J15" i="1" s="1"/>
  <c r="E5" i="13"/>
  <c r="E4" i="13"/>
  <c r="E6" i="13"/>
  <c r="E7" i="13"/>
  <c r="A6" i="1"/>
  <c r="C7" i="13"/>
  <c r="C4" i="13"/>
  <c r="C6" i="13"/>
  <c r="C5" i="13"/>
  <c r="B6" i="1"/>
  <c r="K4" i="13" l="1"/>
  <c r="G4" i="13"/>
  <c r="I4" i="13"/>
  <c r="F4" i="13"/>
  <c r="J4" i="13"/>
  <c r="G5" i="1"/>
  <c r="G15" i="1" s="1" a="1"/>
  <c r="G15" i="1" s="1"/>
  <c r="G10" i="1"/>
  <c r="K10" i="1"/>
  <c r="K5" i="1"/>
  <c r="K15" i="1" s="1" a="1"/>
  <c r="K15" i="1" s="1"/>
  <c r="L10" i="1"/>
  <c r="H5" i="1"/>
  <c r="H15" i="1" s="1" a="1"/>
  <c r="H15" i="1" s="1"/>
  <c r="H10" i="1"/>
  <c r="L5" i="1"/>
  <c r="L15" i="1" s="1" a="1"/>
  <c r="L15" i="1" s="1"/>
  <c r="D10" i="11"/>
  <c r="D5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<sst xmlns="http://schemas.openxmlformats.org/spreadsheetml/2006/main" count="148" uniqueCount="115">
  <si>
    <t>勞退級距</t>
  </si>
  <si>
    <t>健保級距</t>
  </si>
  <si>
    <t>機關勞保</t>
  </si>
  <si>
    <t>機關健保</t>
  </si>
  <si>
    <t>機關勞退</t>
  </si>
  <si>
    <t>機關職災</t>
  </si>
  <si>
    <t>個人勞保</t>
  </si>
  <si>
    <t>個人健保</t>
  </si>
  <si>
    <t>投保薪資-起</t>
  </si>
  <si>
    <t>投保薪資-起</t>
    <phoneticPr fontId="1" type="noConversion"/>
  </si>
  <si>
    <t>投保薪資-迄</t>
  </si>
  <si>
    <t>投保薪資-迄</t>
    <phoneticPr fontId="1" type="noConversion"/>
  </si>
  <si>
    <t>級距</t>
    <phoneticPr fontId="1" type="noConversion"/>
  </si>
  <si>
    <t>實際工資-起</t>
    <phoneticPr fontId="1" type="noConversion"/>
  </si>
  <si>
    <t>實際工資-迄</t>
    <phoneticPr fontId="1" type="noConversion"/>
  </si>
  <si>
    <t>月提繳工資</t>
    <phoneticPr fontId="1" type="noConversion"/>
  </si>
  <si>
    <t>投保薪資</t>
    <phoneticPr fontId="1" type="noConversion"/>
  </si>
  <si>
    <t>部份工時</t>
    <phoneticPr fontId="1" type="noConversion"/>
  </si>
  <si>
    <t>第1級</t>
    <phoneticPr fontId="1" type="noConversion"/>
  </si>
  <si>
    <t>第2級</t>
    <phoneticPr fontId="1" type="noConversion"/>
  </si>
  <si>
    <t>第3級</t>
  </si>
  <si>
    <t>第4級</t>
  </si>
  <si>
    <t>第5級</t>
  </si>
  <si>
    <t>第6級</t>
  </si>
  <si>
    <t>第7級</t>
  </si>
  <si>
    <t>第8級</t>
  </si>
  <si>
    <t>第9級</t>
  </si>
  <si>
    <t>第10級</t>
  </si>
  <si>
    <t>第11級</t>
  </si>
  <si>
    <t>第12級</t>
  </si>
  <si>
    <t>第8組</t>
  </si>
  <si>
    <t>第9組</t>
  </si>
  <si>
    <t>第10組</t>
  </si>
  <si>
    <t>第11組</t>
  </si>
  <si>
    <t>勞退級距</t>
    <phoneticPr fontId="1" type="noConversion"/>
  </si>
  <si>
    <t>基本資料鍵入區</t>
    <phoneticPr fontId="1" type="noConversion"/>
  </si>
  <si>
    <t>請輸入本月在職天數、月薪</t>
    <phoneticPr fontId="1" type="noConversion"/>
  </si>
  <si>
    <t>月薪</t>
    <phoneticPr fontId="1" type="noConversion"/>
  </si>
  <si>
    <t>雇主負擔費用</t>
    <phoneticPr fontId="1" type="noConversion"/>
  </si>
  <si>
    <t>勞保、職災級距</t>
    <phoneticPr fontId="1" type="noConversion"/>
  </si>
  <si>
    <r>
      <t xml:space="preserve">在職天數
</t>
    </r>
    <r>
      <rPr>
        <b/>
        <sz val="10"/>
        <color rgb="FFFF0000"/>
        <rFont val="新細明體"/>
        <family val="1"/>
        <charset val="136"/>
        <scheme val="minor"/>
      </rPr>
      <t>(最大30、最小1)</t>
    </r>
    <phoneticPr fontId="1" type="noConversion"/>
  </si>
  <si>
    <t>個人代扣費用</t>
    <phoneticPr fontId="1" type="noConversion"/>
  </si>
  <si>
    <t>月投保金額</t>
  </si>
  <si>
    <t>級距</t>
  </si>
  <si>
    <t>三、輕度身心障礙者補助四分之ㄧ。</t>
    <phoneticPr fontId="1" type="noConversion"/>
  </si>
  <si>
    <t>如對其權益有不良影響時，得申請不列入媒體交換，由政府直接補助。</t>
    <phoneticPr fontId="1" type="noConversion"/>
  </si>
  <si>
    <t>※身心障礙者勞健保補助額度：</t>
    <phoneticPr fontId="1" type="noConversion"/>
  </si>
  <si>
    <t>勞保</t>
    <phoneticPr fontId="1" type="noConversion"/>
  </si>
  <si>
    <t>中度</t>
    <phoneticPr fontId="1" type="noConversion"/>
  </si>
  <si>
    <t>補助額度</t>
    <phoneticPr fontId="1" type="noConversion"/>
  </si>
  <si>
    <t>原保費</t>
    <phoneticPr fontId="1" type="noConversion"/>
  </si>
  <si>
    <t>折扣後保費</t>
    <phoneticPr fontId="1" type="noConversion"/>
  </si>
  <si>
    <t>輕度</t>
    <phoneticPr fontId="1" type="noConversion"/>
  </si>
  <si>
    <t>二、中度身心障礙者補助二分之ㄧ。</t>
    <phoneticPr fontId="1" type="noConversion"/>
  </si>
  <si>
    <t>健保</t>
    <phoneticPr fontId="1" type="noConversion"/>
  </si>
  <si>
    <r>
      <t>※身心障礙者</t>
    </r>
    <r>
      <rPr>
        <b/>
        <u/>
        <sz val="12"/>
        <color theme="1"/>
        <rFont val="新細明體"/>
        <family val="1"/>
        <charset val="136"/>
        <scheme val="minor"/>
      </rPr>
      <t>勞保</t>
    </r>
    <r>
      <rPr>
        <sz val="12"/>
        <color theme="1"/>
        <rFont val="新細明體"/>
        <family val="2"/>
        <charset val="136"/>
        <scheme val="minor"/>
      </rPr>
      <t>補助計算：</t>
    </r>
    <phoneticPr fontId="1" type="noConversion"/>
  </si>
  <si>
    <r>
      <t>※身心障礙者</t>
    </r>
    <r>
      <rPr>
        <b/>
        <u/>
        <sz val="12"/>
        <color theme="1"/>
        <rFont val="新細明體"/>
        <family val="1"/>
        <charset val="136"/>
        <scheme val="minor"/>
      </rPr>
      <t>健保</t>
    </r>
    <r>
      <rPr>
        <sz val="12"/>
        <color theme="1"/>
        <rFont val="新細明體"/>
        <family val="2"/>
        <charset val="136"/>
        <scheme val="minor"/>
      </rPr>
      <t>補助計算：</t>
    </r>
    <phoneticPr fontId="1" type="noConversion"/>
  </si>
  <si>
    <t>一、極重度及重度身心障礙者全額補助。</t>
    <phoneticPr fontId="1" type="noConversion"/>
  </si>
  <si>
    <t>保費試算(外籍人士等無就業保險者不適用)</t>
    <phoneticPr fontId="1" type="noConversion"/>
  </si>
  <si>
    <t>勞保局四捨五入</t>
    <phoneticPr fontId="1" type="noConversion"/>
  </si>
  <si>
    <t>健保局無條件進位</t>
    <phoneticPr fontId="1" type="noConversion"/>
  </si>
  <si>
    <t>※注意事項：</t>
    <phoneticPr fontId="1" type="noConversion"/>
  </si>
  <si>
    <t>※日投保、月投保簡要區分</t>
    <phoneticPr fontId="1" type="noConversion"/>
  </si>
  <si>
    <t xml:space="preserve">    月投保：適用「全月均在職或有固定班次、時間者」。</t>
    <phoneticPr fontId="1" type="noConversion"/>
  </si>
  <si>
    <t xml:space="preserve">    日投保：適用「一個月當中，只聘用幾天之人員」。</t>
    <phoneticPr fontId="1" type="noConversion"/>
  </si>
  <si>
    <r>
      <t xml:space="preserve">  1.</t>
    </r>
    <r>
      <rPr>
        <sz val="12"/>
        <color theme="1"/>
        <rFont val="標楷體"/>
        <family val="4"/>
        <charset val="136"/>
      </rPr>
      <t>不論進用人員是否有在別處加保勞保，只要是以勞僱型身份聘用，一律要加保勞保。</t>
    </r>
    <phoneticPr fontId="1" type="noConversion"/>
  </si>
  <si>
    <r>
      <t xml:space="preserve">  2.</t>
    </r>
    <r>
      <rPr>
        <sz val="12"/>
        <color theme="1"/>
        <rFont val="標楷體"/>
        <family val="4"/>
        <charset val="136"/>
      </rPr>
      <t>法規規定，到職當天即應加保；因勞保不得追溯，如加保單逾期送至事務組，以事務組實際受理日為加保日。</t>
    </r>
    <phoneticPr fontId="1" type="noConversion"/>
  </si>
  <si>
    <r>
      <t xml:space="preserve">  3.</t>
    </r>
    <r>
      <rPr>
        <sz val="12"/>
        <color theme="1"/>
        <rFont val="標楷體"/>
        <family val="4"/>
        <charset val="136"/>
      </rPr>
      <t>退保日等於離職當日，即為最後一天計薪日（與人事室不同，人事室以不在校的當日為離職日）。</t>
    </r>
    <phoneticPr fontId="1" type="noConversion"/>
  </si>
  <si>
    <r>
      <t xml:space="preserve">    </t>
    </r>
    <r>
      <rPr>
        <sz val="12"/>
        <color theme="1"/>
        <rFont val="標楷體"/>
        <family val="4"/>
        <charset val="136"/>
      </rPr>
      <t>如退保單逾期送至事務組，以事務組實際受理日為退保日。</t>
    </r>
    <phoneticPr fontId="1" type="noConversion"/>
  </si>
  <si>
    <r>
      <t xml:space="preserve">  4.</t>
    </r>
    <r>
      <rPr>
        <sz val="12"/>
        <color theme="1"/>
        <rFont val="標楷體"/>
        <family val="4"/>
        <charset val="136"/>
      </rPr>
      <t>退保時，用人整合系統選項請選「轉出」。</t>
    </r>
    <phoneticPr fontId="1" type="noConversion"/>
  </si>
  <si>
    <r>
      <t xml:space="preserve">  1.</t>
    </r>
    <r>
      <rPr>
        <sz val="12"/>
        <color theme="1"/>
        <rFont val="標楷體"/>
        <family val="4"/>
        <charset val="136"/>
      </rPr>
      <t>只有以下情形可不用加健保：</t>
    </r>
    <phoneticPr fontId="1" type="noConversion"/>
  </si>
  <si>
    <r>
      <t xml:space="preserve">    (1)</t>
    </r>
    <r>
      <rPr>
        <sz val="12"/>
        <color theme="1"/>
        <rFont val="標楷體"/>
        <family val="4"/>
        <charset val="136"/>
      </rPr>
      <t>進用未超過三個月</t>
    </r>
    <phoneticPr fontId="1" type="noConversion"/>
  </si>
  <si>
    <r>
      <t xml:space="preserve">    (3)</t>
    </r>
    <r>
      <rPr>
        <sz val="12"/>
        <color theme="1"/>
        <rFont val="標楷體"/>
        <family val="4"/>
        <charset val="136"/>
      </rPr>
      <t>具「第五類被保險人」（合於社會救助法規定的低收入戶成員）身份</t>
    </r>
    <phoneticPr fontId="1" type="noConversion"/>
  </si>
  <si>
    <r>
      <t xml:space="preserve">  3.</t>
    </r>
    <r>
      <rPr>
        <sz val="12"/>
        <color theme="1"/>
        <rFont val="標楷體"/>
        <family val="4"/>
        <charset val="136"/>
      </rPr>
      <t>未在本校加保者，如所得超過基本工資，個人須扣二代健保補充保費。</t>
    </r>
    <phoneticPr fontId="1" type="noConversion"/>
  </si>
  <si>
    <r>
      <t xml:space="preserve">    (2)</t>
    </r>
    <r>
      <rPr>
        <sz val="12"/>
        <color theme="1"/>
        <rFont val="標楷體"/>
        <family val="4"/>
        <charset val="136"/>
      </rPr>
      <t>每週工時不超過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小時「且」未每日到工（薪資未超過「基本時薪</t>
    </r>
    <r>
      <rPr>
        <sz val="12"/>
        <color theme="1"/>
        <rFont val="Times New Roman"/>
        <family val="1"/>
      </rPr>
      <t>*44</t>
    </r>
    <r>
      <rPr>
        <sz val="12"/>
        <color theme="1"/>
        <rFont val="標楷體"/>
        <family val="4"/>
        <charset val="136"/>
      </rPr>
      <t>小時」者）</t>
    </r>
    <phoneticPr fontId="1" type="noConversion"/>
  </si>
  <si>
    <r>
      <rPr>
        <b/>
        <sz val="14"/>
        <color theme="1"/>
        <rFont val="標楷體"/>
        <family val="4"/>
        <charset val="136"/>
      </rPr>
      <t>勞健保加退業務重點說明</t>
    </r>
    <phoneticPr fontId="1" type="noConversion"/>
  </si>
  <si>
    <r>
      <rPr>
        <b/>
        <sz val="12"/>
        <color theme="1"/>
        <rFont val="標楷體"/>
        <family val="4"/>
        <charset val="136"/>
      </rPr>
      <t>一、勞健保加退保、核銷作業說明簡報，可至事務組網站或按以下連結下載。</t>
    </r>
    <phoneticPr fontId="1" type="noConversion"/>
  </si>
  <si>
    <t>二、勞保、勞退</t>
    <phoneticPr fontId="1" type="noConversion"/>
  </si>
  <si>
    <t>三、健保</t>
    <phoneticPr fontId="1" type="noConversion"/>
  </si>
  <si>
    <r>
      <t xml:space="preserve">  2.</t>
    </r>
    <r>
      <rPr>
        <sz val="12"/>
        <color theme="1"/>
        <rFont val="標楷體"/>
        <family val="4"/>
        <charset val="136"/>
      </rPr>
      <t>健保費以「當月最末日所屬之投保單位」計費，因此於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日或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>日之前離職者，當月無健保費，請</t>
    </r>
    <phoneticPr fontId="1" type="noConversion"/>
  </si>
  <si>
    <t xml:space="preserve">  以「含補充保費」之印領清冊請款核銷。（健保費金額為「０」即表示用錯清冊）</t>
    <phoneticPr fontId="1" type="noConversion"/>
  </si>
  <si>
    <r>
      <t xml:space="preserve">  4.</t>
    </r>
    <r>
      <rPr>
        <sz val="12"/>
        <color theme="1"/>
        <rFont val="標楷體"/>
        <family val="4"/>
        <charset val="136"/>
      </rPr>
      <t>有關二代健保補充保費，請洽出納組組長（分機</t>
    </r>
    <r>
      <rPr>
        <sz val="12"/>
        <color theme="1"/>
        <rFont val="Times New Roman"/>
        <family val="1"/>
      </rPr>
      <t>7247</t>
    </r>
    <r>
      <rPr>
        <sz val="12"/>
        <color theme="1"/>
        <rFont val="標楷體"/>
        <family val="4"/>
        <charset val="136"/>
      </rPr>
      <t>）。</t>
    </r>
    <phoneticPr fontId="1" type="noConversion"/>
  </si>
  <si>
    <t>第1組</t>
  </si>
  <si>
    <t>第2組</t>
  </si>
  <si>
    <t>第3組</t>
  </si>
  <si>
    <t>第4組</t>
  </si>
  <si>
    <t>第5組</t>
  </si>
  <si>
    <t>第6組</t>
  </si>
  <si>
    <t>第7組</t>
  </si>
  <si>
    <t>勞保保險率</t>
    <phoneticPr fontId="1" type="noConversion"/>
  </si>
  <si>
    <t>就業保險率</t>
    <phoneticPr fontId="1" type="noConversion"/>
  </si>
  <si>
    <t>勞保、職災</t>
    <phoneticPr fontId="1" type="noConversion"/>
  </si>
  <si>
    <t>投保級距</t>
    <phoneticPr fontId="1" type="noConversion"/>
  </si>
  <si>
    <t>勞退</t>
    <phoneticPr fontId="1" type="noConversion"/>
  </si>
  <si>
    <r>
      <t xml:space="preserve">在職天數
</t>
    </r>
    <r>
      <rPr>
        <b/>
        <sz val="10"/>
        <color rgb="FFFF0000"/>
        <rFont val="微軟正黑體"/>
        <family val="2"/>
        <charset val="136"/>
      </rPr>
      <t>(最大30、最小1)</t>
    </r>
    <phoneticPr fontId="1" type="noConversion"/>
  </si>
  <si>
    <t>勞保、健保及勞退金每月個人與單位負擔費用試算表</t>
    <phoneticPr fontId="1" type="noConversion"/>
  </si>
  <si>
    <r>
      <rPr>
        <b/>
        <sz val="14"/>
        <color rgb="FFFF0000"/>
        <rFont val="微軟正黑體"/>
        <family val="2"/>
        <charset val="136"/>
      </rPr>
      <t>雇主</t>
    </r>
    <r>
      <rPr>
        <b/>
        <sz val="14"/>
        <color theme="1"/>
        <rFont val="微軟正黑體"/>
        <family val="2"/>
        <charset val="136"/>
      </rPr>
      <t>負擔費用</t>
    </r>
    <phoneticPr fontId="1" type="noConversion"/>
  </si>
  <si>
    <r>
      <rPr>
        <b/>
        <sz val="14"/>
        <color rgb="FFFF0000"/>
        <rFont val="微軟正黑體"/>
        <family val="2"/>
        <charset val="136"/>
      </rPr>
      <t>個人</t>
    </r>
    <r>
      <rPr>
        <b/>
        <sz val="14"/>
        <color theme="1"/>
        <rFont val="微軟正黑體"/>
        <family val="2"/>
        <charset val="136"/>
      </rPr>
      <t>代扣費用</t>
    </r>
    <phoneticPr fontId="1" type="noConversion"/>
  </si>
  <si>
    <t>本    國</t>
    <phoneticPr fontId="1" type="noConversion"/>
  </si>
  <si>
    <t>外    籍</t>
    <phoneticPr fontId="1" type="noConversion"/>
  </si>
  <si>
    <t>健保保險率</t>
    <phoneticPr fontId="1" type="noConversion"/>
  </si>
  <si>
    <t>註:1.自114年1月1日起配合基本工資調整，第一級調整為28,590元，投保金額最高一級調整為313,000元。</t>
  </si>
  <si>
    <t xml:space="preserve">    2.自113年1月1日起調整平均眷口數為0.56人，投保單位負擔金額含本人
       及平均眷屬人數0.56人,合計1.56人。</t>
  </si>
  <si>
    <t xml:space="preserve">   3.自110年1月1日起費率調整為5.17%。</t>
  </si>
  <si>
    <t>勞退提撥</t>
    <phoneticPr fontId="1" type="noConversion"/>
  </si>
  <si>
    <t>職業災害費率</t>
    <phoneticPr fontId="1" type="noConversion"/>
  </si>
  <si>
    <t>身    障</t>
    <phoneticPr fontId="1" type="noConversion"/>
  </si>
  <si>
    <r>
      <t xml:space="preserve">障別
</t>
    </r>
    <r>
      <rPr>
        <b/>
        <sz val="12"/>
        <color rgb="FFFF0000"/>
        <rFont val="微軟正黑體"/>
        <family val="2"/>
        <charset val="136"/>
      </rPr>
      <t>(請下拉選擇)</t>
    </r>
    <phoneticPr fontId="1" type="noConversion"/>
  </si>
  <si>
    <t>https://property.niu.edu.tw/var/file/5/1005/img/254/708542504.pdf</t>
    <phoneticPr fontId="1" type="noConversion"/>
  </si>
  <si>
    <t xml:space="preserve">          適用「日投保」者，必須先將日薪換算成月薪，再找到相對之級距，依天數計算保費。</t>
    <phoneticPr fontId="1" type="noConversion"/>
  </si>
  <si>
    <t xml:space="preserve">          例：日薪1,520（190*8），投保薪資應為1,520元*30天=45,600元，若聘用5天，保費為45,600級距之5天：</t>
    <phoneticPr fontId="1" type="noConversion"/>
  </si>
  <si>
    <r>
      <t xml:space="preserve">          機關667、個人191。</t>
    </r>
    <r>
      <rPr>
        <u/>
        <sz val="14"/>
        <color rgb="FF0066FF"/>
        <rFont val="新細明體"/>
        <family val="1"/>
        <charset val="136"/>
        <scheme val="minor"/>
      </rPr>
      <t>所以試算表輸入方式為：在職天數：5，月薪45,600。</t>
    </r>
    <phoneticPr fontId="1" type="noConversion"/>
  </si>
  <si>
    <t>勞保級距</t>
    <phoneticPr fontId="1" type="noConversion"/>
  </si>
  <si>
    <t>對應投保級距</t>
    <phoneticPr fontId="1" type="noConversion"/>
  </si>
  <si>
    <t>輕度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</si>
</sst>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(* #,##0_);_(* \(#,##0\);_(* &quot;-&quot;_);_(@_)"/>
    <numFmt numFmtId="177" formatCode="#,##0_ "/>
  </numFmts>
  <fonts count="4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C00000"/>
      <name val="新細明體"/>
      <family val="2"/>
      <charset val="136"/>
      <scheme val="minor"/>
    </font>
    <font>
      <sz val="12"/>
      <color rgb="FFC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rgb="FF0066FF"/>
      <name val="新細明體"/>
      <family val="1"/>
      <charset val="136"/>
      <scheme val="minor"/>
    </font>
    <font>
      <sz val="12"/>
      <color rgb="FF0066FF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Times New Roman"/>
      <family val="1"/>
    </font>
    <font>
      <b/>
      <u/>
      <sz val="12"/>
      <color theme="1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006100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b/>
      <sz val="14"/>
      <color rgb="FF0066FF"/>
      <name val="新細明體"/>
      <family val="1"/>
      <charset val="136"/>
      <scheme val="minor"/>
    </font>
    <font>
      <sz val="14"/>
      <color rgb="FF0066FF"/>
      <name val="新細明體"/>
      <family val="1"/>
      <charset val="136"/>
      <scheme val="minor"/>
    </font>
    <font>
      <u/>
      <sz val="14"/>
      <color rgb="FF0066FF"/>
      <name val="新細明體"/>
      <family val="1"/>
      <charset val="136"/>
      <scheme val="minor"/>
    </font>
    <font>
      <b/>
      <sz val="12"/>
      <color rgb="FF0070C0"/>
      <name val="新細明體"/>
      <family val="1"/>
      <charset val="136"/>
      <scheme val="minor"/>
    </font>
    <font>
      <sz val="12"/>
      <color rgb="FF0070C0"/>
      <name val="Arial"/>
      <family val="2"/>
    </font>
    <font>
      <u/>
      <sz val="12"/>
      <color theme="10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E5FFFF"/>
        <bgColor indexed="64"/>
      </patternFill>
    </fill>
    <fill>
      <patternFill patternType="solid">
        <fgColor rgb="FFF5EB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8">
    <xf numFmtId="0" fontId="0" fillId="0" borderId="0">
      <alignment vertical="center"/>
    </xf>
    <xf numFmtId="0" fontId="10" fillId="0" borderId="0"/>
    <xf numFmtId="0" fontId="11" fillId="0" borderId="0"/>
    <xf numFmtId="176" fontId="11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0" fillId="9" borderId="0" xfId="0" applyFill="1">
      <alignment vertical="center"/>
    </xf>
    <xf numFmtId="9" fontId="0" fillId="9" borderId="0" xfId="0" applyNumberFormat="1" applyFill="1">
      <alignment vertical="center"/>
    </xf>
    <xf numFmtId="0" fontId="0" fillId="8" borderId="0" xfId="0" applyFill="1">
      <alignment vertical="center"/>
    </xf>
    <xf numFmtId="9" fontId="0" fillId="8" borderId="0" xfId="0" applyNumberFormat="1" applyFill="1">
      <alignment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>
      <alignment horizontal="center" vertical="center" wrapText="1"/>
    </xf>
    <xf numFmtId="0" fontId="4" fillId="9" borderId="0" xfId="0" applyFont="1" applyFill="1">
      <alignment vertical="center"/>
    </xf>
    <xf numFmtId="0" fontId="4" fillId="8" borderId="0" xfId="0" applyFont="1" applyFill="1">
      <alignment vertical="center"/>
    </xf>
    <xf numFmtId="0" fontId="0" fillId="7" borderId="3" xfId="0" applyFill="1" applyBorder="1" applyProtection="1">
      <alignment vertical="center"/>
      <protection locked="0"/>
    </xf>
    <xf numFmtId="2" fontId="0" fillId="7" borderId="12" xfId="0" applyNumberFormat="1" applyFill="1" applyBorder="1">
      <alignment vertical="center"/>
    </xf>
    <xf numFmtId="0" fontId="0" fillId="7" borderId="12" xfId="0" applyFill="1" applyBorder="1">
      <alignment vertical="center"/>
    </xf>
    <xf numFmtId="2" fontId="0" fillId="6" borderId="12" xfId="0" applyNumberFormat="1" applyFill="1" applyBorder="1">
      <alignment vertical="center"/>
    </xf>
    <xf numFmtId="0" fontId="0" fillId="6" borderId="12" xfId="0" applyFill="1" applyBorder="1">
      <alignment vertical="center"/>
    </xf>
    <xf numFmtId="0" fontId="0" fillId="6" borderId="3" xfId="0" applyFill="1" applyBorder="1" applyProtection="1">
      <alignment vertical="center"/>
      <protection locked="0"/>
    </xf>
    <xf numFmtId="0" fontId="0" fillId="8" borderId="12" xfId="0" applyFill="1" applyBorder="1">
      <alignment vertical="center"/>
    </xf>
    <xf numFmtId="0" fontId="0" fillId="9" borderId="12" xfId="0" applyFill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9" fillId="12" borderId="8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20" fillId="13" borderId="8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5" borderId="0" xfId="0" applyFont="1" applyFill="1">
      <alignment vertical="center"/>
    </xf>
    <xf numFmtId="0" fontId="27" fillId="5" borderId="0" xfId="0" applyFont="1" applyFill="1">
      <alignment vertical="center"/>
    </xf>
    <xf numFmtId="3" fontId="0" fillId="3" borderId="2" xfId="0" applyNumberFormat="1" applyFill="1" applyBorder="1" applyAlignment="1" applyProtection="1">
      <alignment horizontal="center" vertical="center"/>
      <protection locked="0"/>
    </xf>
    <xf numFmtId="3" fontId="0" fillId="0" borderId="0" xfId="0" applyNumberFormat="1">
      <alignment vertical="center"/>
    </xf>
    <xf numFmtId="177" fontId="24" fillId="0" borderId="0" xfId="0" applyNumberFormat="1" applyFont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31" fillId="0" borderId="0" xfId="0" applyNumberFormat="1" applyFont="1" applyAlignment="1">
      <alignment horizontal="center" vertical="center"/>
    </xf>
    <xf numFmtId="177" fontId="24" fillId="2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horizontal="center" vertical="center"/>
    </xf>
    <xf numFmtId="177" fontId="24" fillId="14" borderId="0" xfId="0" applyNumberFormat="1" applyFont="1" applyFill="1" applyAlignment="1">
      <alignment horizontal="center" vertical="center"/>
    </xf>
    <xf numFmtId="177" fontId="24" fillId="7" borderId="0" xfId="0" applyNumberFormat="1" applyFont="1" applyFill="1" applyAlignment="1">
      <alignment horizontal="center" vertical="center"/>
    </xf>
    <xf numFmtId="177" fontId="24" fillId="15" borderId="0" xfId="0" applyNumberFormat="1" applyFont="1" applyFill="1" applyAlignment="1">
      <alignment horizontal="center" vertical="center"/>
    </xf>
    <xf numFmtId="177" fontId="24" fillId="16" borderId="0" xfId="0" applyNumberFormat="1" applyFont="1" applyFill="1" applyAlignment="1">
      <alignment horizontal="center" vertical="center"/>
    </xf>
    <xf numFmtId="177" fontId="24" fillId="17" borderId="0" xfId="0" applyNumberFormat="1" applyFont="1" applyFill="1" applyAlignment="1">
      <alignment horizontal="center" vertical="center"/>
    </xf>
    <xf numFmtId="177" fontId="24" fillId="2" borderId="0" xfId="0" applyNumberFormat="1" applyFont="1" applyFill="1" applyAlignment="1">
      <alignment horizontal="center" vertical="top"/>
    </xf>
    <xf numFmtId="177" fontId="24" fillId="6" borderId="0" xfId="0" applyNumberFormat="1" applyFont="1" applyFill="1" applyAlignment="1">
      <alignment horizontal="center" vertical="top"/>
    </xf>
    <xf numFmtId="177" fontId="24" fillId="14" borderId="0" xfId="0" applyNumberFormat="1" applyFont="1" applyFill="1" applyAlignment="1">
      <alignment horizontal="center" vertical="top"/>
    </xf>
    <xf numFmtId="177" fontId="24" fillId="7" borderId="0" xfId="0" applyNumberFormat="1" applyFont="1" applyFill="1" applyAlignment="1">
      <alignment horizontal="center" vertical="top"/>
    </xf>
    <xf numFmtId="177" fontId="24" fillId="15" borderId="0" xfId="0" applyNumberFormat="1" applyFont="1" applyFill="1" applyAlignment="1">
      <alignment horizontal="center" vertical="top"/>
    </xf>
    <xf numFmtId="177" fontId="24" fillId="16" borderId="0" xfId="0" applyNumberFormat="1" applyFont="1" applyFill="1" applyAlignment="1">
      <alignment horizontal="center" vertical="top"/>
    </xf>
    <xf numFmtId="177" fontId="24" fillId="17" borderId="0" xfId="0" applyNumberFormat="1" applyFont="1" applyFill="1" applyAlignment="1">
      <alignment horizontal="center" vertical="top"/>
    </xf>
    <xf numFmtId="177" fontId="31" fillId="7" borderId="0" xfId="0" applyNumberFormat="1" applyFont="1" applyFill="1" applyAlignment="1">
      <alignment horizontal="center" vertical="center"/>
    </xf>
    <xf numFmtId="177" fontId="25" fillId="2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horizontal="center" vertical="center"/>
    </xf>
    <xf numFmtId="177" fontId="25" fillId="14" borderId="0" xfId="0" applyNumberFormat="1" applyFont="1" applyFill="1" applyAlignment="1">
      <alignment horizontal="center" vertical="center"/>
    </xf>
    <xf numFmtId="177" fontId="25" fillId="7" borderId="0" xfId="0" applyNumberFormat="1" applyFont="1" applyFill="1" applyAlignment="1">
      <alignment horizontal="center" vertical="center"/>
    </xf>
    <xf numFmtId="177" fontId="25" fillId="15" borderId="0" xfId="0" applyNumberFormat="1" applyFont="1" applyFill="1" applyAlignment="1">
      <alignment horizontal="center" vertical="center"/>
    </xf>
    <xf numFmtId="177" fontId="25" fillId="16" borderId="0" xfId="0" applyNumberFormat="1" applyFont="1" applyFill="1" applyAlignment="1">
      <alignment horizontal="center" vertical="center"/>
    </xf>
    <xf numFmtId="177" fontId="25" fillId="17" borderId="0" xfId="0" applyNumberFormat="1" applyFont="1" applyFill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177" fontId="25" fillId="0" borderId="0" xfId="4" applyNumberFormat="1" applyFont="1" applyFill="1" applyAlignment="1">
      <alignment horizontal="center" vertical="center"/>
    </xf>
    <xf numFmtId="177" fontId="25" fillId="0" borderId="0" xfId="5" applyNumberFormat="1" applyFont="1" applyFill="1" applyAlignment="1">
      <alignment horizontal="center" vertical="center"/>
    </xf>
    <xf numFmtId="10" fontId="32" fillId="5" borderId="0" xfId="0" applyNumberFormat="1" applyFont="1" applyFill="1">
      <alignment vertical="center"/>
    </xf>
    <xf numFmtId="0" fontId="38" fillId="3" borderId="3" xfId="0" applyFont="1" applyFill="1" applyBorder="1" applyAlignment="1" applyProtection="1">
      <alignment horizontal="center" vertical="center"/>
      <protection locked="0"/>
    </xf>
    <xf numFmtId="3" fontId="38" fillId="3" borderId="3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>
      <alignment vertical="center"/>
    </xf>
    <xf numFmtId="177" fontId="42" fillId="3" borderId="33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>
      <alignment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41" fillId="2" borderId="7" xfId="0" applyFont="1" applyFill="1" applyBorder="1" applyAlignment="1">
      <alignment horizontal="center" vertical="center"/>
    </xf>
    <xf numFmtId="0" fontId="41" fillId="14" borderId="3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1" fillId="2" borderId="30" xfId="0" applyFont="1" applyFill="1" applyBorder="1" applyAlignment="1">
      <alignment horizontal="center" vertical="center"/>
    </xf>
    <xf numFmtId="0" fontId="41" fillId="2" borderId="24" xfId="0" applyFont="1" applyFill="1" applyBorder="1" applyAlignment="1">
      <alignment horizontal="center" vertical="center"/>
    </xf>
    <xf numFmtId="0" fontId="41" fillId="14" borderId="8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14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177" fontId="42" fillId="2" borderId="20" xfId="0" applyNumberFormat="1" applyFont="1" applyFill="1" applyBorder="1" applyAlignment="1">
      <alignment horizontal="center" vertical="center"/>
    </xf>
    <xf numFmtId="177" fontId="42" fillId="14" borderId="21" xfId="0" applyNumberFormat="1" applyFont="1" applyFill="1" applyBorder="1" applyAlignment="1">
      <alignment horizontal="center" vertical="center"/>
    </xf>
    <xf numFmtId="177" fontId="42" fillId="6" borderId="21" xfId="0" applyNumberFormat="1" applyFont="1" applyFill="1" applyBorder="1" applyAlignment="1">
      <alignment horizontal="center" vertical="center"/>
    </xf>
    <xf numFmtId="177" fontId="42" fillId="2" borderId="31" xfId="0" applyNumberFormat="1" applyFont="1" applyFill="1" applyBorder="1" applyAlignment="1">
      <alignment horizontal="center" vertical="center"/>
    </xf>
    <xf numFmtId="177" fontId="42" fillId="2" borderId="29" xfId="0" applyNumberFormat="1" applyFont="1" applyFill="1" applyBorder="1" applyAlignment="1">
      <alignment horizontal="center" vertical="center"/>
    </xf>
    <xf numFmtId="177" fontId="42" fillId="14" borderId="25" xfId="0" applyNumberFormat="1" applyFont="1" applyFill="1" applyBorder="1" applyAlignment="1">
      <alignment horizontal="center" vertical="center"/>
    </xf>
    <xf numFmtId="177" fontId="38" fillId="2" borderId="3" xfId="7" applyNumberFormat="1" applyFont="1" applyFill="1" applyBorder="1" applyAlignment="1" applyProtection="1">
      <alignment horizontal="center" vertical="center"/>
    </xf>
    <xf numFmtId="177" fontId="38" fillId="14" borderId="3" xfId="7" applyNumberFormat="1" applyFont="1" applyFill="1" applyBorder="1" applyAlignment="1" applyProtection="1">
      <alignment horizontal="center" vertical="center"/>
    </xf>
    <xf numFmtId="177" fontId="38" fillId="6" borderId="3" xfId="7" applyNumberFormat="1" applyFont="1" applyFill="1" applyBorder="1" applyAlignment="1" applyProtection="1">
      <alignment horizontal="center" vertical="center"/>
    </xf>
    <xf numFmtId="177" fontId="36" fillId="0" borderId="0" xfId="0" applyNumberFormat="1" applyFont="1">
      <alignment vertical="center"/>
    </xf>
    <xf numFmtId="0" fontId="35" fillId="0" borderId="0" xfId="0" applyFont="1">
      <alignment vertical="center"/>
    </xf>
    <xf numFmtId="0" fontId="35" fillId="0" borderId="3" xfId="0" applyFont="1" applyBorder="1" applyAlignment="1">
      <alignment horizontal="center" vertical="center"/>
    </xf>
    <xf numFmtId="0" fontId="39" fillId="7" borderId="26" xfId="0" applyFont="1" applyFill="1" applyBorder="1" applyAlignment="1">
      <alignment horizontal="center" vertical="center"/>
    </xf>
    <xf numFmtId="0" fontId="39" fillId="7" borderId="27" xfId="0" applyFont="1" applyFill="1" applyBorder="1" applyAlignment="1">
      <alignment horizontal="center" vertical="center"/>
    </xf>
    <xf numFmtId="0" fontId="39" fillId="7" borderId="28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9" fillId="16" borderId="39" xfId="0" applyFont="1" applyFill="1" applyBorder="1" applyAlignment="1">
      <alignment horizontal="center" vertical="center"/>
    </xf>
    <xf numFmtId="0" fontId="39" fillId="16" borderId="36" xfId="0" applyFont="1" applyFill="1" applyBorder="1" applyAlignment="1">
      <alignment horizontal="center" vertical="center"/>
    </xf>
    <xf numFmtId="0" fontId="39" fillId="16" borderId="37" xfId="0" applyFont="1" applyFill="1" applyBorder="1" applyAlignment="1">
      <alignment horizontal="center" vertical="center"/>
    </xf>
    <xf numFmtId="0" fontId="41" fillId="7" borderId="38" xfId="0" applyFont="1" applyFill="1" applyBorder="1" applyAlignment="1">
      <alignment horizontal="center" vertical="center" wrapText="1"/>
    </xf>
    <xf numFmtId="0" fontId="41" fillId="7" borderId="40" xfId="0" applyFont="1" applyFill="1" applyBorder="1" applyAlignment="1">
      <alignment horizontal="center" vertical="center"/>
    </xf>
    <xf numFmtId="0" fontId="39" fillId="15" borderId="26" xfId="0" applyFont="1" applyFill="1" applyBorder="1" applyAlignment="1">
      <alignment horizontal="center" vertical="center"/>
    </xf>
    <xf numFmtId="0" fontId="39" fillId="15" borderId="27" xfId="0" applyFont="1" applyFill="1" applyBorder="1" applyAlignment="1">
      <alignment horizontal="center" vertical="center"/>
    </xf>
    <xf numFmtId="0" fontId="39" fillId="15" borderId="28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177" fontId="6" fillId="6" borderId="0" xfId="0" applyNumberFormat="1" applyFont="1" applyFill="1" applyAlignment="1">
      <alignment horizontal="center" vertical="center"/>
    </xf>
    <xf numFmtId="177" fontId="6" fillId="5" borderId="0" xfId="0" applyNumberFormat="1" applyFont="1" applyFill="1" applyAlignment="1">
      <alignment horizontal="center" vertical="center"/>
    </xf>
  </cellXfs>
  <cellStyles count="8">
    <cellStyle name="一般" xfId="0" builtinId="0"/>
    <cellStyle name="一般 2" xfId="1" xr:uid="{00000000-0005-0000-0000-000001000000}"/>
    <cellStyle name="一般 3" xfId="2" xr:uid="{00000000-0005-0000-0000-000002000000}"/>
    <cellStyle name="千分位" xfId="7" builtinId="3"/>
    <cellStyle name="千分位[0] 2" xfId="3" xr:uid="{00000000-0005-0000-0000-000003000000}"/>
    <cellStyle name="中等" xfId="5" builtinId="28"/>
    <cellStyle name="好" xfId="4" builtinId="26"/>
    <cellStyle name="超連結" xfId="6" builtinId="8"/>
  </cellStyles>
  <dxfs count="0"/>
  <tableStyles count="0" defaultTableStyle="TableStyleMedium2" defaultPivotStyle="PivotStyleLight16"/>
  <colors>
    <mruColors>
      <color rgb="FFFFFFCC"/>
      <color rgb="FF0066FF"/>
      <color rgb="FFFF66FF"/>
      <color rgb="FFF5EBFF"/>
      <color rgb="FFE5FFFF"/>
      <color rgb="FFEEDDFF"/>
      <color rgb="FFFFDDFF"/>
      <color rgb="FFFFD1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6</xdr:row>
      <xdr:rowOff>19050</xdr:rowOff>
    </xdr:from>
    <xdr:to>
      <xdr:col>18</xdr:col>
      <xdr:colOff>457956</xdr:colOff>
      <xdr:row>31</xdr:row>
      <xdr:rowOff>133349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E2C4152-06B6-43A0-4603-19C86AE1E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7"/>
        <a:stretch/>
      </xdr:blipFill>
      <xdr:spPr>
        <a:xfrm>
          <a:off x="133349" y="1485900"/>
          <a:ext cx="12669007" cy="5391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7</xdr:row>
      <xdr:rowOff>180975</xdr:rowOff>
    </xdr:from>
    <xdr:ext cx="5248275" cy="2676525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D32C17F-7A41-65C1-FC85-0846B0DD75B3}"/>
            </a:ext>
          </a:extLst>
        </xdr:cNvPr>
        <xdr:cNvSpPr txBox="1"/>
      </xdr:nvSpPr>
      <xdr:spPr>
        <a:xfrm>
          <a:off x="85725" y="2752725"/>
          <a:ext cx="5248275" cy="2676525"/>
        </a:xfrm>
        <a:prstGeom prst="rect">
          <a:avLst/>
        </a:prstGeom>
        <a:solidFill>
          <a:srgbClr val="FFFFCC"/>
        </a:solidFill>
        <a:ln w="28575">
          <a:solidFill>
            <a:srgbClr val="FF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※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如有疑問，請洽事務組分機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7228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、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7223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，謝謝。</a:t>
          </a:r>
        </a:p>
        <a:p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※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無就業保險者請自行查看無就業保險適用之級距表</a:t>
          </a:r>
        </a:p>
        <a:p>
          <a:endParaRPr lang="zh-TW" altLang="en-US" sz="1200" kern="12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※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在職天數計算方式：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一、不論大小月，一個月均以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30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天計算。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二、公式： </a:t>
          </a:r>
          <a:r>
            <a:rPr lang="en-US" altLang="zh-TW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30</a:t>
          </a:r>
          <a:r>
            <a:rPr lang="zh-TW" altLang="en-US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日或退保當日 </a:t>
          </a:r>
          <a:r>
            <a:rPr lang="en-US" altLang="zh-TW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- </a:t>
          </a:r>
          <a:r>
            <a:rPr lang="zh-TW" altLang="en-US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到職當日 </a:t>
          </a:r>
          <a:r>
            <a:rPr lang="en-US" altLang="zh-TW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+ 1 = </a:t>
          </a:r>
          <a:r>
            <a:rPr lang="zh-TW" altLang="en-US" sz="1200" kern="12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在職天數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 例 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：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日加保、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20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日退保，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20-5+1=16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，在職天數即為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16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天。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 例 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：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25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日加保、月底退保，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30-25+1=6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，在職天數即為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6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天。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三、特別說明：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 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1.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月底加保：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30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或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31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日加保，保費計收 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日；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月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28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日加保，保費 </a:t>
          </a:r>
          <a:endParaRPr lang="en-US" altLang="zh-TW" sz="1200" kern="12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    計收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日。</a:t>
          </a: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2.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全月在職，月底退保：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30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或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31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日退保，保費均計收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30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日；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月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28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</a:t>
          </a:r>
          <a:endParaRPr lang="en-US" altLang="zh-TW" sz="1200" kern="12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           日退保，保費計收</a:t>
          </a:r>
          <a:r>
            <a:rPr lang="en-US" altLang="zh-TW" sz="1200" kern="1200">
              <a:latin typeface="標楷體" panose="03000509000000000000" pitchFamily="65" charset="-120"/>
              <a:ea typeface="標楷體" panose="03000509000000000000" pitchFamily="65" charset="-120"/>
            </a:rPr>
            <a:t>28</a:t>
          </a:r>
          <a:r>
            <a:rPr lang="zh-TW" altLang="en-US" sz="1200" kern="1200">
              <a:latin typeface="標楷體" panose="03000509000000000000" pitchFamily="65" charset="-120"/>
              <a:ea typeface="標楷體" panose="03000509000000000000" pitchFamily="65" charset="-120"/>
            </a:rPr>
            <a:t>日。</a:t>
          </a:r>
        </a:p>
        <a:p>
          <a:endParaRPr lang="zh-TW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perty.niu.edu.tw/var/file/5/1005/img/254/708542504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</sheetPr>
  <dimension ref="A1:D19"/>
  <sheetViews>
    <sheetView zoomScale="130" zoomScaleNormal="130" workbookViewId="0">
      <selection sqref="A1:XFD1048576"/>
    </sheetView>
  </sheetViews>
  <sheetFormatPr defaultColWidth="8.875" defaultRowHeight="15.75" x14ac:dyDescent="0.25"/>
  <cols>
    <col min="1" max="16384" width="8.875" style="54"/>
  </cols>
  <sheetData>
    <row r="1" spans="1:4" ht="19.5" x14ac:dyDescent="0.25">
      <c r="A1" s="56" t="s">
        <v>75</v>
      </c>
      <c r="B1" s="57"/>
      <c r="C1" s="57"/>
      <c r="D1" s="57"/>
    </row>
    <row r="2" spans="1:4" ht="16.5" x14ac:dyDescent="0.25">
      <c r="A2" s="55" t="s">
        <v>76</v>
      </c>
    </row>
    <row r="3" spans="1:4" ht="16.5" x14ac:dyDescent="0.25">
      <c r="B3" s="94" t="s">
        <v>108</v>
      </c>
    </row>
    <row r="4" spans="1:4" ht="16.5" x14ac:dyDescent="0.25">
      <c r="A4" s="22" t="s">
        <v>77</v>
      </c>
    </row>
    <row r="5" spans="1:4" ht="16.5" x14ac:dyDescent="0.25">
      <c r="A5" s="54" t="s">
        <v>65</v>
      </c>
    </row>
    <row r="6" spans="1:4" ht="16.5" x14ac:dyDescent="0.25">
      <c r="A6" s="54" t="s">
        <v>66</v>
      </c>
    </row>
    <row r="7" spans="1:4" ht="16.5" x14ac:dyDescent="0.25">
      <c r="A7" s="54" t="s">
        <v>67</v>
      </c>
    </row>
    <row r="8" spans="1:4" ht="16.5" x14ac:dyDescent="0.25">
      <c r="A8" s="54" t="s">
        <v>68</v>
      </c>
    </row>
    <row r="9" spans="1:4" ht="16.5" x14ac:dyDescent="0.25">
      <c r="A9" s="54" t="s">
        <v>69</v>
      </c>
    </row>
    <row r="11" spans="1:4" ht="16.5" x14ac:dyDescent="0.25">
      <c r="A11" s="22" t="s">
        <v>78</v>
      </c>
    </row>
    <row r="12" spans="1:4" ht="16.5" x14ac:dyDescent="0.25">
      <c r="A12" s="54" t="s">
        <v>70</v>
      </c>
    </row>
    <row r="13" spans="1:4" ht="16.5" x14ac:dyDescent="0.25">
      <c r="A13" s="54" t="s">
        <v>71</v>
      </c>
    </row>
    <row r="14" spans="1:4" ht="16.5" x14ac:dyDescent="0.25">
      <c r="A14" s="54" t="s">
        <v>74</v>
      </c>
    </row>
    <row r="15" spans="1:4" ht="16.5" x14ac:dyDescent="0.25">
      <c r="A15" s="54" t="s">
        <v>72</v>
      </c>
    </row>
    <row r="16" spans="1:4" ht="16.5" x14ac:dyDescent="0.25">
      <c r="A16" s="54" t="s">
        <v>79</v>
      </c>
    </row>
    <row r="17" spans="1:1" ht="16.5" x14ac:dyDescent="0.25">
      <c r="A17" s="53" t="s">
        <v>80</v>
      </c>
    </row>
    <row r="18" spans="1:1" ht="16.5" x14ac:dyDescent="0.25">
      <c r="A18" s="54" t="s">
        <v>73</v>
      </c>
    </row>
    <row r="19" spans="1:1" ht="16.5" x14ac:dyDescent="0.25">
      <c r="A19" s="54" t="s">
        <v>81</v>
      </c>
    </row>
  </sheetData>
  <sheetProtection algorithmName="SHA-512" hashValue="PWME2snDqZYjr9E0BC7gd20jpGzXlo1cerRYbx0OkQtlUhpR6OxbdbEIOacQ04sJSMfZO3uEmZGR0z85uXK10w==" saltValue="sZVPlY2Zy88mj48F2w8mww==" spinCount="100000" sheet="1" objects="1" scenarios="1" selectLockedCells="1" selectUnlockedCells="1"/>
  <phoneticPr fontId="1" type="noConversion"/>
  <hyperlinks>
    <hyperlink ref="B3" r:id="rId1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5"/>
  <sheetViews>
    <sheetView showGridLines="0" topLeftCell="A6" workbookViewId="0">
      <selection activeCell="A6" sqref="A1:XFD1048576"/>
    </sheetView>
  </sheetViews>
  <sheetFormatPr defaultRowHeight="16.5" x14ac:dyDescent="0.25"/>
  <sheetData>
    <row r="2" spans="1:22" ht="20.25" thickBot="1" x14ac:dyDescent="0.3">
      <c r="A2" s="32" t="s">
        <v>61</v>
      </c>
    </row>
    <row r="3" spans="1:22" ht="19.5" x14ac:dyDescent="0.25">
      <c r="A3" s="33" t="s">
        <v>109</v>
      </c>
      <c r="P3" s="24" t="s">
        <v>62</v>
      </c>
      <c r="Q3" s="25"/>
      <c r="R3" s="25"/>
      <c r="S3" s="25"/>
      <c r="T3" s="25"/>
      <c r="U3" s="25"/>
      <c r="V3" s="26"/>
    </row>
    <row r="4" spans="1:22" ht="19.5" x14ac:dyDescent="0.25">
      <c r="A4" s="33" t="s">
        <v>110</v>
      </c>
      <c r="P4" s="27" t="s">
        <v>63</v>
      </c>
      <c r="V4" s="28"/>
    </row>
    <row r="5" spans="1:22" ht="20.25" thickBot="1" x14ac:dyDescent="0.3">
      <c r="A5" s="33" t="s">
        <v>111</v>
      </c>
      <c r="P5" s="29" t="s">
        <v>64</v>
      </c>
      <c r="Q5" s="30"/>
      <c r="R5" s="30"/>
      <c r="S5" s="30"/>
      <c r="T5" s="30"/>
      <c r="U5" s="30"/>
      <c r="V5" s="31"/>
    </row>
    <row r="6" spans="1:22" ht="19.5" x14ac:dyDescent="0.25">
      <c r="A6" s="33"/>
    </row>
    <row r="15" spans="1:22" ht="19.5" x14ac:dyDescent="0.25">
      <c r="S15" s="23"/>
    </row>
  </sheetData>
  <sheetProtection algorithmName="SHA-512" hashValue="2dTGXGv+OW+UX+zvt2iwpsrQYAAhCHn4TyRo8NwG5cqVriL1r5YhSUlcFWBjKzZ6tjAI8TkfbYd7zINJcRUprQ==" saltValue="8+DGwhHseG2Y+7OryVGI0A==" spinCount="100000" sheet="1" objects="1" scenarios="1" selectLockedCells="1" selectUnlockedCells="1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N15"/>
  <sheetViews>
    <sheetView showGridLines="0" tabSelected="1" zoomScaleNormal="100" workbookViewId="0">
      <selection activeCell="D2" sqref="D2"/>
    </sheetView>
  </sheetViews>
  <sheetFormatPr defaultColWidth="16.25" defaultRowHeight="30" customHeight="1" x14ac:dyDescent="0.25"/>
  <cols>
    <col min="1" max="4" width="16.25" style="98"/>
    <col min="5" max="5" width="15.5" style="98" customWidth="1"/>
    <col min="6" max="12" width="16.25" style="98"/>
    <col min="13" max="13" width="7" style="98" customWidth="1"/>
    <col min="14" max="16384" width="16.25" style="98"/>
  </cols>
  <sheetData>
    <row r="1" spans="1:14" ht="30" customHeight="1" thickBot="1" x14ac:dyDescent="0.3">
      <c r="A1" s="123" t="s">
        <v>35</v>
      </c>
      <c r="B1" s="123"/>
      <c r="C1" s="95" t="s">
        <v>94</v>
      </c>
      <c r="D1" s="96" t="s">
        <v>37</v>
      </c>
      <c r="E1" s="97"/>
      <c r="G1" s="142" t="s">
        <v>95</v>
      </c>
      <c r="H1" s="142"/>
      <c r="I1" s="142"/>
      <c r="J1" s="142"/>
      <c r="K1" s="142"/>
      <c r="L1" s="142"/>
      <c r="N1" s="4"/>
    </row>
    <row r="2" spans="1:14" ht="30" customHeight="1" thickBot="1" x14ac:dyDescent="0.3">
      <c r="A2" s="119" t="s">
        <v>36</v>
      </c>
      <c r="B2" s="119"/>
      <c r="C2" s="90"/>
      <c r="D2" s="91"/>
      <c r="G2" s="120" t="s">
        <v>98</v>
      </c>
      <c r="H2" s="121"/>
      <c r="I2" s="121"/>
      <c r="J2" s="121"/>
      <c r="K2" s="121"/>
      <c r="L2" s="122"/>
      <c r="N2" s="4"/>
    </row>
    <row r="3" spans="1:14" ht="22.5" customHeight="1" x14ac:dyDescent="0.25">
      <c r="G3" s="137" t="s">
        <v>96</v>
      </c>
      <c r="H3" s="138"/>
      <c r="I3" s="138"/>
      <c r="J3" s="139"/>
      <c r="K3" s="140" t="s">
        <v>97</v>
      </c>
      <c r="L3" s="141"/>
      <c r="N3"/>
    </row>
    <row r="4" spans="1:14" ht="30" customHeight="1" x14ac:dyDescent="0.25">
      <c r="A4" s="124" t="s">
        <v>92</v>
      </c>
      <c r="B4" s="124"/>
      <c r="C4" s="124"/>
      <c r="G4" s="99" t="s">
        <v>2</v>
      </c>
      <c r="H4" s="100" t="s">
        <v>3</v>
      </c>
      <c r="I4" s="101" t="s">
        <v>4</v>
      </c>
      <c r="J4" s="102" t="s">
        <v>5</v>
      </c>
      <c r="K4" s="103" t="s">
        <v>6</v>
      </c>
      <c r="L4" s="104" t="s">
        <v>7</v>
      </c>
      <c r="N4" s="4"/>
    </row>
    <row r="5" spans="1:14" ht="30" customHeight="1" thickBot="1" x14ac:dyDescent="0.3">
      <c r="A5" s="105" t="s">
        <v>91</v>
      </c>
      <c r="B5" s="106" t="s">
        <v>54</v>
      </c>
      <c r="C5" s="107" t="s">
        <v>93</v>
      </c>
      <c r="G5" s="108">
        <f>ROUND($A$6*勞保級距!$H$1*0.7*$C$2/30,0)+ROUND($A$6*勞保級距!$H$2*0.7*$C$2/30,0)</f>
        <v>0</v>
      </c>
      <c r="H5" s="109">
        <f>ROUND($B$6*健保級距!$G$1*0.6*健保級距!$G$2,0)</f>
        <v>1428</v>
      </c>
      <c r="I5" s="110">
        <f>ROUND($C$6*勞退級距!$H$1*$C$2/30,0)</f>
        <v>0</v>
      </c>
      <c r="J5" s="111">
        <f>ROUND($C$6*勞保級距!$H$3*$C$2/30,0)</f>
        <v>0</v>
      </c>
      <c r="K5" s="112">
        <f>ROUND($A$6*勞保級距!$H$1*0.2*$C$2/30,0)+ROUND($A$6*勞保級距!$H$2*0.2*$C$2/30,0)</f>
        <v>0</v>
      </c>
      <c r="L5" s="113">
        <f>ROUND($B$6*健保級距!$G$1*0.3,0)</f>
        <v>458</v>
      </c>
      <c r="N5" s="4"/>
    </row>
    <row r="6" spans="1:14" ht="30" customHeight="1" thickBot="1" x14ac:dyDescent="0.3">
      <c r="A6" s="114">
        <f>VLOOKUP($D$2,勞保級距!$A$3:$C$31,3,TRUE)</f>
        <v>11100</v>
      </c>
      <c r="B6" s="115">
        <f>VLOOKUP($D$2,健保級距!$A$3:$D$52,3,TRUE)</f>
        <v>29500</v>
      </c>
      <c r="C6" s="116">
        <f>VLOOKUP($D$2,勞退級距!$A$3:$C$63,3,TRUE)</f>
        <v>1500</v>
      </c>
      <c r="N6" s="4"/>
    </row>
    <row r="7" spans="1:14" ht="30" customHeight="1" thickBot="1" x14ac:dyDescent="0.3">
      <c r="G7" s="134" t="s">
        <v>99</v>
      </c>
      <c r="H7" s="135"/>
      <c r="I7" s="135"/>
      <c r="J7" s="135"/>
      <c r="K7" s="135"/>
      <c r="L7" s="136"/>
      <c r="N7" s="4"/>
    </row>
    <row r="8" spans="1:14" ht="22.5" customHeight="1" x14ac:dyDescent="0.25">
      <c r="G8" s="137" t="s">
        <v>96</v>
      </c>
      <c r="H8" s="138"/>
      <c r="I8" s="138"/>
      <c r="J8" s="139"/>
      <c r="K8" s="140" t="s">
        <v>97</v>
      </c>
      <c r="L8" s="141"/>
      <c r="N8" s="4"/>
    </row>
    <row r="9" spans="1:14" ht="30" customHeight="1" x14ac:dyDescent="0.25">
      <c r="G9" s="99" t="s">
        <v>2</v>
      </c>
      <c r="H9" s="100" t="s">
        <v>3</v>
      </c>
      <c r="I9" s="101" t="s">
        <v>4</v>
      </c>
      <c r="J9" s="102" t="s">
        <v>5</v>
      </c>
      <c r="K9" s="103" t="s">
        <v>6</v>
      </c>
      <c r="L9" s="104" t="s">
        <v>7</v>
      </c>
      <c r="N9" s="4"/>
    </row>
    <row r="10" spans="1:14" ht="30" customHeight="1" thickBot="1" x14ac:dyDescent="0.3">
      <c r="G10" s="108">
        <f>ROUND($A$6*勞保級距!$H$1*0.7*$C$2/30,0)</f>
        <v>0</v>
      </c>
      <c r="H10" s="109">
        <f>ROUND($B$6*健保級距!$G$1*0.6*健保級距!$G$2,0)</f>
        <v>1428</v>
      </c>
      <c r="I10" s="110">
        <v>0</v>
      </c>
      <c r="J10" s="111">
        <f>ROUND($C$6*勞保級距!$H$3*$C$2/30,0)</f>
        <v>0</v>
      </c>
      <c r="K10" s="112">
        <f>ROUND($A$6*勞保級距!$H$1*0.2*$C$2/30,0)</f>
        <v>0</v>
      </c>
      <c r="L10" s="113">
        <f>ROUND($B$6*健保級距!$G$1*0.3,0)</f>
        <v>458</v>
      </c>
      <c r="N10" s="4"/>
    </row>
    <row r="11" spans="1:14" ht="30" customHeight="1" thickBot="1" x14ac:dyDescent="0.3">
      <c r="N11" s="4"/>
    </row>
    <row r="12" spans="1:14" s="117" customFormat="1" ht="30" customHeight="1" thickBot="1" x14ac:dyDescent="0.3">
      <c r="F12" s="129" t="s">
        <v>106</v>
      </c>
      <c r="G12" s="130"/>
      <c r="H12" s="130"/>
      <c r="I12" s="130"/>
      <c r="J12" s="130"/>
      <c r="K12" s="130"/>
      <c r="L12" s="131"/>
    </row>
    <row r="13" spans="1:14" ht="22.5" customHeight="1" x14ac:dyDescent="0.25">
      <c r="F13" s="132" t="s">
        <v>107</v>
      </c>
      <c r="G13" s="125" t="s">
        <v>96</v>
      </c>
      <c r="H13" s="126"/>
      <c r="I13" s="126"/>
      <c r="J13" s="127"/>
      <c r="K13" s="125" t="s">
        <v>97</v>
      </c>
      <c r="L13" s="128"/>
    </row>
    <row r="14" spans="1:14" ht="30" customHeight="1" thickBot="1" x14ac:dyDescent="0.3">
      <c r="F14" s="133"/>
      <c r="G14" s="103" t="s">
        <v>2</v>
      </c>
      <c r="H14" s="100" t="s">
        <v>3</v>
      </c>
      <c r="I14" s="101" t="s">
        <v>4</v>
      </c>
      <c r="J14" s="102" t="s">
        <v>5</v>
      </c>
      <c r="K14" s="103" t="s">
        <v>6</v>
      </c>
      <c r="L14" s="104" t="s">
        <v>7</v>
      </c>
    </row>
    <row r="15" spans="1:14" ht="30" customHeight="1" thickBot="1" x14ac:dyDescent="0.3">
      <c r="B15" s="118"/>
      <c r="F15" s="93" t="s">
        <v>114</v>
      </c>
      <c r="G15" s="112" cm="1">
        <f t="array" ref="G15">IF($F$15="",0,_xlfn.IFS($F$15="輕度",G5,$F$15="中度",G5,$F$15="重度",G5,0,0))</f>
        <v>0</v>
      </c>
      <c r="H15" s="109" cm="1">
        <f t="array" ref="H15">IF($F$15="",0,_xlfn.IFS($F$15="輕度",H5,$F$15="中度",H5,$F$15="重度",H5,0,0))</f>
        <v>1428</v>
      </c>
      <c r="I15" s="110" cm="1">
        <f t="array" ref="I15">IF($F$15="",0,_xlfn.IFS($F$15="輕度",I5,$F$15="中度",I5,$F$15="重度",I5,0,0))</f>
        <v>0</v>
      </c>
      <c r="J15" s="111" cm="1">
        <f t="array" ref="J15">IF($F$15="",0,_xlfn.IFS($F$15="輕度",J5,$F$15="中度",J5,$F$15="重度",J5,0,0))</f>
        <v>0</v>
      </c>
      <c r="K15" s="112" cm="1">
        <f t="array" ref="K15">IF($F$15="",0,_xlfn.IFS($F$15="輕度",ROUND(K5-(K5*25%),0),$F$15="中度",ROUND(K5-(K5*50%),0),$F$15="重度",0,0,0))</f>
        <v>0</v>
      </c>
      <c r="L15" s="113" cm="1">
        <f t="array" ref="L15">IF($F$15="",0,_xlfn.IFS($F$15="輕度",ROUND(L5-(L5*25%),0),$F$15="中度",ROUND(L5-(L5*50%),0),$F$15="重度",0,0,0))</f>
        <v>344</v>
      </c>
    </row>
  </sheetData>
  <sheetProtection sheet="1" selectLockedCells="1"/>
  <mergeCells count="14">
    <mergeCell ref="A2:B2"/>
    <mergeCell ref="G2:L2"/>
    <mergeCell ref="A1:B1"/>
    <mergeCell ref="A4:C4"/>
    <mergeCell ref="G13:J13"/>
    <mergeCell ref="K13:L13"/>
    <mergeCell ref="F12:L12"/>
    <mergeCell ref="F13:F14"/>
    <mergeCell ref="G7:L7"/>
    <mergeCell ref="G8:J8"/>
    <mergeCell ref="K8:L8"/>
    <mergeCell ref="G1:L1"/>
    <mergeCell ref="G3:J3"/>
    <mergeCell ref="K3:L3"/>
  </mergeCells>
  <phoneticPr fontId="1" type="noConversion"/>
  <dataValidations count="1">
    <dataValidation type="list" allowBlank="1" showInputMessage="1" showErrorMessage="1" sqref="F15" xr:uid="{98A23C69-9F24-448B-A92F-9CD723509D73}">
      <formula1>"輕度,中度,重度"</formula1>
    </dataValidation>
  </dataValidations>
  <pageMargins left="0.25" right="0.22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9C07-6D88-44D0-97BF-4F2BE7D29456}">
  <sheetPr>
    <tabColor rgb="FF7030A0"/>
  </sheetPr>
  <dimension ref="A1:M33"/>
  <sheetViews>
    <sheetView zoomScaleNormal="100" workbookViewId="0">
      <selection activeCell="I9" sqref="I9"/>
    </sheetView>
  </sheetViews>
  <sheetFormatPr defaultRowHeight="16.5" x14ac:dyDescent="0.25"/>
  <cols>
    <col min="1" max="1" width="15.75" customWidth="1"/>
    <col min="2" max="2" width="12.875" customWidth="1"/>
    <col min="3" max="3" width="16.5" customWidth="1"/>
    <col min="4" max="4" width="10.75" customWidth="1"/>
    <col min="5" max="5" width="11.5" customWidth="1"/>
    <col min="6" max="11" width="10.5" bestFit="1" customWidth="1"/>
    <col min="15" max="15" width="10" customWidth="1"/>
    <col min="16" max="16" width="13" customWidth="1"/>
  </cols>
  <sheetData>
    <row r="1" spans="1:13" ht="20.25" thickBot="1" x14ac:dyDescent="0.3">
      <c r="A1" s="143" t="s">
        <v>35</v>
      </c>
      <c r="B1" s="144"/>
      <c r="C1" s="145" t="s">
        <v>58</v>
      </c>
      <c r="D1" s="146"/>
      <c r="E1" s="146"/>
      <c r="F1" s="146"/>
      <c r="G1" s="146"/>
      <c r="H1" s="146"/>
      <c r="I1" s="146"/>
      <c r="J1" s="146"/>
      <c r="K1" s="147"/>
      <c r="M1" s="4"/>
    </row>
    <row r="2" spans="1:13" ht="37.9" customHeight="1" x14ac:dyDescent="0.25">
      <c r="A2" s="148" t="s">
        <v>36</v>
      </c>
      <c r="B2" s="149"/>
      <c r="C2" s="150" t="s">
        <v>113</v>
      </c>
      <c r="D2" s="151"/>
      <c r="E2" s="152"/>
      <c r="F2" s="153" t="s">
        <v>38</v>
      </c>
      <c r="G2" s="154"/>
      <c r="H2" s="154"/>
      <c r="I2" s="155"/>
      <c r="J2" s="156" t="s">
        <v>41</v>
      </c>
      <c r="K2" s="157"/>
      <c r="M2" s="4"/>
    </row>
    <row r="3" spans="1:13" ht="30.75" x14ac:dyDescent="0.25">
      <c r="A3" s="11" t="s">
        <v>40</v>
      </c>
      <c r="B3" s="1" t="s">
        <v>37</v>
      </c>
      <c r="C3" s="34" t="s">
        <v>39</v>
      </c>
      <c r="D3" s="35" t="s">
        <v>0</v>
      </c>
      <c r="E3" s="36" t="s">
        <v>1</v>
      </c>
      <c r="F3" s="44" t="s">
        <v>2</v>
      </c>
      <c r="G3" s="45" t="s">
        <v>3</v>
      </c>
      <c r="H3" s="46" t="s">
        <v>4</v>
      </c>
      <c r="I3" s="50" t="s">
        <v>5</v>
      </c>
      <c r="J3" s="40" t="s">
        <v>6</v>
      </c>
      <c r="K3" s="41" t="s">
        <v>7</v>
      </c>
    </row>
    <row r="4" spans="1:13" x14ac:dyDescent="0.25">
      <c r="A4" s="2"/>
      <c r="B4" s="58"/>
      <c r="C4" s="37" t="str">
        <f>IF(B4&gt;0,VLOOKUP(B4,勞保級距!$A:$D,3,TRUE),"")</f>
        <v/>
      </c>
      <c r="D4" s="38" t="str">
        <f>IF(B4&gt;0,VLOOKUP(B4,勞退級距!$A:$E,3,TRUE),"")</f>
        <v/>
      </c>
      <c r="E4" s="39" t="str">
        <f>IF(B4&gt;0,VLOOKUP(B4,健保級距!$A:$D,3,TRUE),"")</f>
        <v/>
      </c>
      <c r="F4" s="47" t="str">
        <f>IF(A4&gt;0,ROUND(C4*0.115*0.7*A4/30,0)+ROUND(C4*0.01*0.7*A4/30,0),"")</f>
        <v/>
      </c>
      <c r="G4" s="48" t="str">
        <f>IF(A4&gt;0,ROUND(E4*0.0517*0.6*1.57,0),"")</f>
        <v/>
      </c>
      <c r="H4" s="49" t="str">
        <f>IF(A4&gt;0,ROUND(D4*6%*A4/30,0),"")</f>
        <v/>
      </c>
      <c r="I4" s="51" t="str">
        <f>IF(A4&gt;0,ROUND(C4*0.11%*A4/30,0),"")</f>
        <v/>
      </c>
      <c r="J4" s="42" t="str">
        <f>IF(A4&gt;0,ROUND(C4*0.11*0.2*A4/30,0)+ROUND(C4*0.01*0.2*A4/30,0),"")</f>
        <v/>
      </c>
      <c r="K4" s="43" t="str">
        <f>IF(A4&gt;0,ROUND(E4*0.0517*0.3,0),"")</f>
        <v/>
      </c>
      <c r="M4" s="4"/>
    </row>
    <row r="5" spans="1:13" x14ac:dyDescent="0.25">
      <c r="A5" s="2"/>
      <c r="B5" s="9"/>
      <c r="C5" s="37" t="str">
        <f>IF(B5&gt;0,VLOOKUP(B5,勞保級距!$A:$D,3,TRUE),"")</f>
        <v/>
      </c>
      <c r="D5" s="38" t="str">
        <f>IF(B5&gt;0,VLOOKUP(B5,勞退級距!$A:$E,3,TRUE),"")</f>
        <v/>
      </c>
      <c r="E5" s="39" t="str">
        <f>IF(B5&gt;0,VLOOKUP(B5,健保級距!$A:$D,3,TRUE),"")</f>
        <v/>
      </c>
      <c r="F5" s="47" t="str">
        <f t="shared" ref="F5:F33" si="0">IF(A5&gt;0,ROUND(C5*0.115*0.7*A5/30,0)+ROUND(C5*0.01*0.7*A5/30,0),"")</f>
        <v/>
      </c>
      <c r="G5" s="48" t="str">
        <f t="shared" ref="G5:G33" si="1">IF(A5&gt;0,ROUND(E5*0.0517*0.6*1.57,0),"")</f>
        <v/>
      </c>
      <c r="H5" s="49" t="str">
        <f t="shared" ref="H5:H33" si="2">IF(A5&gt;0,ROUND(D5*6%*A5/30,0),"")</f>
        <v/>
      </c>
      <c r="I5" s="51" t="str">
        <f t="shared" ref="I5:I33" si="3">IF(A5&gt;0,ROUND(C5*0.11%*A5/30,0),"")</f>
        <v/>
      </c>
      <c r="J5" s="42" t="str">
        <f t="shared" ref="J5:J33" si="4">IF(A5&gt;0,ROUND(C5*0.11*0.2*A5/30,0)+ROUND(C5*0.01*0.2*A5/30,0),"")</f>
        <v/>
      </c>
      <c r="K5" s="43" t="str">
        <f t="shared" ref="K5:K33" si="5">IF(A5&gt;0,ROUND(E5*0.0517*0.3,0),"")</f>
        <v/>
      </c>
      <c r="M5" s="4"/>
    </row>
    <row r="6" spans="1:13" x14ac:dyDescent="0.25">
      <c r="A6" s="2"/>
      <c r="B6" s="9"/>
      <c r="C6" s="37" t="str">
        <f>IF(B6&gt;0,VLOOKUP(B6,勞保級距!$A:$D,3,TRUE),"")</f>
        <v/>
      </c>
      <c r="D6" s="38" t="str">
        <f>IF(B6&gt;0,VLOOKUP(B6,勞退級距!$A:$E,3,TRUE),"")</f>
        <v/>
      </c>
      <c r="E6" s="39" t="str">
        <f>IF(B6&gt;0,VLOOKUP(B6,健保級距!$A:$D,3,TRUE),"")</f>
        <v/>
      </c>
      <c r="F6" s="47" t="str">
        <f t="shared" si="0"/>
        <v/>
      </c>
      <c r="G6" s="48" t="str">
        <f t="shared" si="1"/>
        <v/>
      </c>
      <c r="H6" s="49" t="str">
        <f t="shared" si="2"/>
        <v/>
      </c>
      <c r="I6" s="51" t="str">
        <f t="shared" si="3"/>
        <v/>
      </c>
      <c r="J6" s="42" t="str">
        <f t="shared" si="4"/>
        <v/>
      </c>
      <c r="K6" s="43" t="str">
        <f t="shared" si="5"/>
        <v/>
      </c>
      <c r="M6" s="4"/>
    </row>
    <row r="7" spans="1:13" x14ac:dyDescent="0.25">
      <c r="A7" s="2"/>
      <c r="B7" s="9"/>
      <c r="C7" s="37" t="str">
        <f>IF(B7&gt;0,VLOOKUP(B7,勞保級距!$A:$D,3,TRUE),"")</f>
        <v/>
      </c>
      <c r="D7" s="38" t="str">
        <f>IF(B7&gt;0,VLOOKUP(B7,勞退級距!$A:$E,3,TRUE),"")</f>
        <v/>
      </c>
      <c r="E7" s="39" t="str">
        <f>IF(B7&gt;0,VLOOKUP(B7,健保級距!$A:$D,3,TRUE),"")</f>
        <v/>
      </c>
      <c r="F7" s="47" t="str">
        <f t="shared" si="0"/>
        <v/>
      </c>
      <c r="G7" s="48" t="str">
        <f t="shared" si="1"/>
        <v/>
      </c>
      <c r="H7" s="49" t="str">
        <f t="shared" si="2"/>
        <v/>
      </c>
      <c r="I7" s="51" t="str">
        <f t="shared" si="3"/>
        <v/>
      </c>
      <c r="J7" s="42" t="str">
        <f t="shared" si="4"/>
        <v/>
      </c>
      <c r="K7" s="43" t="str">
        <f t="shared" si="5"/>
        <v/>
      </c>
      <c r="M7" s="4"/>
    </row>
    <row r="8" spans="1:13" x14ac:dyDescent="0.25">
      <c r="A8" s="2"/>
      <c r="B8" s="9"/>
      <c r="C8" s="37" t="str">
        <f>IF(B8&gt;0,VLOOKUP(B8,勞保級距!$A:$D,3,TRUE),"")</f>
        <v/>
      </c>
      <c r="D8" s="38" t="str">
        <f>IF(B8&gt;0,VLOOKUP(B8,勞退級距!$A:$E,3,TRUE),"")</f>
        <v/>
      </c>
      <c r="E8" s="39" t="str">
        <f>IF(B8&gt;0,VLOOKUP(B8,健保級距!$A:$D,3,TRUE),"")</f>
        <v/>
      </c>
      <c r="F8" s="47" t="str">
        <f t="shared" si="0"/>
        <v/>
      </c>
      <c r="G8" s="48" t="str">
        <f t="shared" si="1"/>
        <v/>
      </c>
      <c r="H8" s="49" t="str">
        <f t="shared" si="2"/>
        <v/>
      </c>
      <c r="I8" s="51" t="str">
        <f t="shared" si="3"/>
        <v/>
      </c>
      <c r="J8" s="42" t="str">
        <f t="shared" si="4"/>
        <v/>
      </c>
      <c r="K8" s="43" t="str">
        <f t="shared" si="5"/>
        <v/>
      </c>
      <c r="M8" s="4"/>
    </row>
    <row r="9" spans="1:13" x14ac:dyDescent="0.25">
      <c r="A9" s="2"/>
      <c r="B9" s="9"/>
      <c r="C9" s="37" t="str">
        <f>IF(B9&gt;0,VLOOKUP(B9,勞保級距!$A:$D,3,TRUE),"")</f>
        <v/>
      </c>
      <c r="D9" s="38" t="str">
        <f>IF(B9&gt;0,VLOOKUP(B9,勞退級距!$A:$E,3,TRUE),"")</f>
        <v/>
      </c>
      <c r="E9" s="39" t="str">
        <f>IF(B9&gt;0,VLOOKUP(B9,健保級距!$A:$D,3,TRUE),"")</f>
        <v/>
      </c>
      <c r="F9" s="47" t="str">
        <f t="shared" si="0"/>
        <v/>
      </c>
      <c r="G9" s="48" t="str">
        <f t="shared" si="1"/>
        <v/>
      </c>
      <c r="H9" s="49" t="str">
        <f t="shared" si="2"/>
        <v/>
      </c>
      <c r="I9" s="51" t="str">
        <f t="shared" si="3"/>
        <v/>
      </c>
      <c r="J9" s="42" t="str">
        <f t="shared" si="4"/>
        <v/>
      </c>
      <c r="K9" s="43" t="str">
        <f t="shared" si="5"/>
        <v/>
      </c>
      <c r="M9" s="4"/>
    </row>
    <row r="10" spans="1:13" x14ac:dyDescent="0.25">
      <c r="A10" s="2"/>
      <c r="B10" s="9"/>
      <c r="C10" s="37" t="str">
        <f>IF(B10&gt;0,VLOOKUP(B10,勞保級距!$A:$D,3,TRUE),"")</f>
        <v/>
      </c>
      <c r="D10" s="38" t="str">
        <f>IF(B10&gt;0,VLOOKUP(B10,勞退級距!$A:$E,3,TRUE),"")</f>
        <v/>
      </c>
      <c r="E10" s="39" t="str">
        <f>IF(B10&gt;0,VLOOKUP(B10,健保級距!$A:$D,3,TRUE),"")</f>
        <v/>
      </c>
      <c r="F10" s="47" t="str">
        <f t="shared" si="0"/>
        <v/>
      </c>
      <c r="G10" s="48" t="str">
        <f t="shared" si="1"/>
        <v/>
      </c>
      <c r="H10" s="49" t="str">
        <f t="shared" si="2"/>
        <v/>
      </c>
      <c r="I10" s="51" t="str">
        <f t="shared" si="3"/>
        <v/>
      </c>
      <c r="J10" s="42" t="str">
        <f t="shared" si="4"/>
        <v/>
      </c>
      <c r="K10" s="43" t="str">
        <f t="shared" si="5"/>
        <v/>
      </c>
      <c r="M10" s="4"/>
    </row>
    <row r="11" spans="1:13" x14ac:dyDescent="0.25">
      <c r="A11" s="2"/>
      <c r="B11" s="9"/>
      <c r="C11" s="37" t="str">
        <f>IF(B11&gt;0,VLOOKUP(B11,勞保級距!$A:$D,3,TRUE),"")</f>
        <v/>
      </c>
      <c r="D11" s="38" t="str">
        <f>IF(B11&gt;0,VLOOKUP(B11,勞退級距!$A:$E,3,TRUE),"")</f>
        <v/>
      </c>
      <c r="E11" s="39" t="str">
        <f>IF(B11&gt;0,VLOOKUP(B11,健保級距!$A:$D,3,TRUE),"")</f>
        <v/>
      </c>
      <c r="F11" s="47" t="str">
        <f t="shared" si="0"/>
        <v/>
      </c>
      <c r="G11" s="48" t="str">
        <f t="shared" si="1"/>
        <v/>
      </c>
      <c r="H11" s="49" t="str">
        <f t="shared" si="2"/>
        <v/>
      </c>
      <c r="I11" s="51" t="str">
        <f t="shared" si="3"/>
        <v/>
      </c>
      <c r="J11" s="42" t="str">
        <f t="shared" si="4"/>
        <v/>
      </c>
      <c r="K11" s="43" t="str">
        <f t="shared" si="5"/>
        <v/>
      </c>
      <c r="M11" s="4"/>
    </row>
    <row r="12" spans="1:13" x14ac:dyDescent="0.25">
      <c r="A12" s="2"/>
      <c r="B12" s="9"/>
      <c r="C12" s="37" t="str">
        <f>IF(B12&gt;0,VLOOKUP(B12,勞保級距!$A:$D,3,TRUE),"")</f>
        <v/>
      </c>
      <c r="D12" s="38" t="str">
        <f>IF(B12&gt;0,VLOOKUP(B12,勞退級距!$A:$E,3,TRUE),"")</f>
        <v/>
      </c>
      <c r="E12" s="39" t="str">
        <f>IF(B12&gt;0,VLOOKUP(B12,健保級距!$A:$D,3,TRUE),"")</f>
        <v/>
      </c>
      <c r="F12" s="47" t="str">
        <f t="shared" si="0"/>
        <v/>
      </c>
      <c r="G12" s="48" t="str">
        <f t="shared" si="1"/>
        <v/>
      </c>
      <c r="H12" s="49" t="str">
        <f t="shared" si="2"/>
        <v/>
      </c>
      <c r="I12" s="51" t="str">
        <f t="shared" si="3"/>
        <v/>
      </c>
      <c r="J12" s="42" t="str">
        <f t="shared" si="4"/>
        <v/>
      </c>
      <c r="K12" s="43" t="str">
        <f t="shared" si="5"/>
        <v/>
      </c>
    </row>
    <row r="13" spans="1:13" x14ac:dyDescent="0.25">
      <c r="A13" s="2"/>
      <c r="B13" s="9"/>
      <c r="C13" s="37" t="str">
        <f>IF(B13&gt;0,VLOOKUP(B13,勞保級距!$A:$D,3,TRUE),"")</f>
        <v/>
      </c>
      <c r="D13" s="38" t="str">
        <f>IF(B13&gt;0,VLOOKUP(B13,勞退級距!$A:$E,3,TRUE),"")</f>
        <v/>
      </c>
      <c r="E13" s="39" t="str">
        <f>IF(B13&gt;0,VLOOKUP(B13,健保級距!$A:$D,3,TRUE),"")</f>
        <v/>
      </c>
      <c r="F13" s="47" t="str">
        <f t="shared" si="0"/>
        <v/>
      </c>
      <c r="G13" s="48" t="str">
        <f t="shared" si="1"/>
        <v/>
      </c>
      <c r="H13" s="49" t="str">
        <f t="shared" si="2"/>
        <v/>
      </c>
      <c r="I13" s="51" t="str">
        <f t="shared" si="3"/>
        <v/>
      </c>
      <c r="J13" s="42" t="str">
        <f t="shared" si="4"/>
        <v/>
      </c>
      <c r="K13" s="43" t="str">
        <f t="shared" si="5"/>
        <v/>
      </c>
    </row>
    <row r="14" spans="1:13" x14ac:dyDescent="0.25">
      <c r="A14" s="2"/>
      <c r="B14" s="9"/>
      <c r="C14" s="37" t="str">
        <f>IF(B14&gt;0,VLOOKUP(B14,勞保級距!$A:$D,3,TRUE),"")</f>
        <v/>
      </c>
      <c r="D14" s="38" t="str">
        <f>IF(B14&gt;0,VLOOKUP(B14,勞退級距!$A:$E,3,TRUE),"")</f>
        <v/>
      </c>
      <c r="E14" s="39" t="str">
        <f>IF(B14&gt;0,VLOOKUP(B14,健保級距!$A:$D,3,TRUE),"")</f>
        <v/>
      </c>
      <c r="F14" s="47" t="str">
        <f t="shared" si="0"/>
        <v/>
      </c>
      <c r="G14" s="48" t="str">
        <f t="shared" si="1"/>
        <v/>
      </c>
      <c r="H14" s="49" t="str">
        <f t="shared" si="2"/>
        <v/>
      </c>
      <c r="I14" s="51" t="str">
        <f t="shared" si="3"/>
        <v/>
      </c>
      <c r="J14" s="42" t="str">
        <f t="shared" si="4"/>
        <v/>
      </c>
      <c r="K14" s="43" t="str">
        <f t="shared" si="5"/>
        <v/>
      </c>
    </row>
    <row r="15" spans="1:13" x14ac:dyDescent="0.25">
      <c r="A15" s="2"/>
      <c r="B15" s="9"/>
      <c r="C15" s="37" t="str">
        <f>IF(B15&gt;0,VLOOKUP(B15,勞保級距!$A:$D,3,TRUE),"")</f>
        <v/>
      </c>
      <c r="D15" s="38" t="str">
        <f>IF(B15&gt;0,VLOOKUP(B15,勞退級距!$A:$E,3,TRUE),"")</f>
        <v/>
      </c>
      <c r="E15" s="39" t="str">
        <f>IF(B15&gt;0,VLOOKUP(B15,健保級距!$A:$D,3,TRUE),"")</f>
        <v/>
      </c>
      <c r="F15" s="47" t="str">
        <f t="shared" si="0"/>
        <v/>
      </c>
      <c r="G15" s="48" t="str">
        <f t="shared" si="1"/>
        <v/>
      </c>
      <c r="H15" s="49" t="str">
        <f t="shared" si="2"/>
        <v/>
      </c>
      <c r="I15" s="51" t="str">
        <f t="shared" si="3"/>
        <v/>
      </c>
      <c r="J15" s="42" t="str">
        <f t="shared" si="4"/>
        <v/>
      </c>
      <c r="K15" s="43" t="str">
        <f t="shared" si="5"/>
        <v/>
      </c>
    </row>
    <row r="16" spans="1:13" x14ac:dyDescent="0.25">
      <c r="A16" s="2"/>
      <c r="B16" s="9"/>
      <c r="C16" s="37" t="str">
        <f>IF(B16&gt;0,VLOOKUP(B16,勞保級距!$A:$D,3,TRUE),"")</f>
        <v/>
      </c>
      <c r="D16" s="38" t="str">
        <f>IF(B16&gt;0,VLOOKUP(B16,勞退級距!$A:$E,3,TRUE),"")</f>
        <v/>
      </c>
      <c r="E16" s="39" t="str">
        <f>IF(B16&gt;0,VLOOKUP(B16,健保級距!$A:$D,3,TRUE),"")</f>
        <v/>
      </c>
      <c r="F16" s="47" t="str">
        <f t="shared" si="0"/>
        <v/>
      </c>
      <c r="G16" s="48" t="str">
        <f t="shared" si="1"/>
        <v/>
      </c>
      <c r="H16" s="49" t="str">
        <f t="shared" si="2"/>
        <v/>
      </c>
      <c r="I16" s="51" t="str">
        <f t="shared" si="3"/>
        <v/>
      </c>
      <c r="J16" s="42" t="str">
        <f t="shared" si="4"/>
        <v/>
      </c>
      <c r="K16" s="43" t="str">
        <f t="shared" si="5"/>
        <v/>
      </c>
    </row>
    <row r="17" spans="1:11" x14ac:dyDescent="0.25">
      <c r="A17" s="2"/>
      <c r="B17" s="9"/>
      <c r="C17" s="37" t="str">
        <f>IF(B17&gt;0,VLOOKUP(B17,勞保級距!$A:$D,3,TRUE),"")</f>
        <v/>
      </c>
      <c r="D17" s="38" t="str">
        <f>IF(B17&gt;0,VLOOKUP(B17,勞退級距!$A:$E,3,TRUE),"")</f>
        <v/>
      </c>
      <c r="E17" s="39" t="str">
        <f>IF(B17&gt;0,VLOOKUP(B17,健保級距!$A:$D,3,TRUE),"")</f>
        <v/>
      </c>
      <c r="F17" s="47" t="str">
        <f t="shared" si="0"/>
        <v/>
      </c>
      <c r="G17" s="48" t="str">
        <f t="shared" si="1"/>
        <v/>
      </c>
      <c r="H17" s="49" t="str">
        <f t="shared" si="2"/>
        <v/>
      </c>
      <c r="I17" s="51" t="str">
        <f t="shared" si="3"/>
        <v/>
      </c>
      <c r="J17" s="42" t="str">
        <f t="shared" si="4"/>
        <v/>
      </c>
      <c r="K17" s="43" t="str">
        <f t="shared" si="5"/>
        <v/>
      </c>
    </row>
    <row r="18" spans="1:11" x14ac:dyDescent="0.25">
      <c r="A18" s="2"/>
      <c r="B18" s="9"/>
      <c r="C18" s="37" t="str">
        <f>IF(B18&gt;0,VLOOKUP(B18,勞保級距!$A:$D,3,TRUE),"")</f>
        <v/>
      </c>
      <c r="D18" s="38" t="str">
        <f>IF(B18&gt;0,VLOOKUP(B18,勞退級距!$A:$E,3,TRUE),"")</f>
        <v/>
      </c>
      <c r="E18" s="39" t="str">
        <f>IF(B18&gt;0,VLOOKUP(B18,健保級距!$A:$D,3,TRUE),"")</f>
        <v/>
      </c>
      <c r="F18" s="47" t="str">
        <f t="shared" si="0"/>
        <v/>
      </c>
      <c r="G18" s="48" t="str">
        <f t="shared" si="1"/>
        <v/>
      </c>
      <c r="H18" s="49" t="str">
        <f t="shared" si="2"/>
        <v/>
      </c>
      <c r="I18" s="51" t="str">
        <f t="shared" si="3"/>
        <v/>
      </c>
      <c r="J18" s="42" t="str">
        <f t="shared" si="4"/>
        <v/>
      </c>
      <c r="K18" s="43" t="str">
        <f t="shared" si="5"/>
        <v/>
      </c>
    </row>
    <row r="19" spans="1:11" x14ac:dyDescent="0.25">
      <c r="A19" s="2"/>
      <c r="B19" s="9"/>
      <c r="C19" s="37" t="str">
        <f>IF(B19&gt;0,VLOOKUP(B19,勞保級距!$A:$D,3,TRUE),"")</f>
        <v/>
      </c>
      <c r="D19" s="38" t="str">
        <f>IF(B19&gt;0,VLOOKUP(B19,勞退級距!$A:$E,3,TRUE),"")</f>
        <v/>
      </c>
      <c r="E19" s="39" t="str">
        <f>IF(B19&gt;0,VLOOKUP(B19,健保級距!$A:$D,3,TRUE),"")</f>
        <v/>
      </c>
      <c r="F19" s="47" t="str">
        <f t="shared" si="0"/>
        <v/>
      </c>
      <c r="G19" s="48" t="str">
        <f t="shared" si="1"/>
        <v/>
      </c>
      <c r="H19" s="49" t="str">
        <f t="shared" si="2"/>
        <v/>
      </c>
      <c r="I19" s="51" t="str">
        <f t="shared" si="3"/>
        <v/>
      </c>
      <c r="J19" s="42" t="str">
        <f t="shared" si="4"/>
        <v/>
      </c>
      <c r="K19" s="43" t="str">
        <f t="shared" si="5"/>
        <v/>
      </c>
    </row>
    <row r="20" spans="1:11" x14ac:dyDescent="0.25">
      <c r="A20" s="2"/>
      <c r="B20" s="9"/>
      <c r="C20" s="37" t="str">
        <f>IF(B20&gt;0,VLOOKUP(B20,勞保級距!$A:$D,3,TRUE),"")</f>
        <v/>
      </c>
      <c r="D20" s="38" t="str">
        <f>IF(B20&gt;0,VLOOKUP(B20,勞退級距!$A:$E,3,TRUE),"")</f>
        <v/>
      </c>
      <c r="E20" s="39" t="str">
        <f>IF(B20&gt;0,VLOOKUP(B20,健保級距!$A:$D,3,TRUE),"")</f>
        <v/>
      </c>
      <c r="F20" s="47" t="str">
        <f t="shared" si="0"/>
        <v/>
      </c>
      <c r="G20" s="48" t="str">
        <f t="shared" si="1"/>
        <v/>
      </c>
      <c r="H20" s="49" t="str">
        <f t="shared" si="2"/>
        <v/>
      </c>
      <c r="I20" s="51" t="str">
        <f t="shared" si="3"/>
        <v/>
      </c>
      <c r="J20" s="42" t="str">
        <f t="shared" si="4"/>
        <v/>
      </c>
      <c r="K20" s="43" t="str">
        <f t="shared" si="5"/>
        <v/>
      </c>
    </row>
    <row r="21" spans="1:11" x14ac:dyDescent="0.25">
      <c r="A21" s="2"/>
      <c r="B21" s="9"/>
      <c r="C21" s="37" t="str">
        <f>IF(B21&gt;0,VLOOKUP(B21,勞保級距!$A:$D,3,TRUE),"")</f>
        <v/>
      </c>
      <c r="D21" s="38" t="str">
        <f>IF(B21&gt;0,VLOOKUP(B21,勞退級距!$A:$E,3,TRUE),"")</f>
        <v/>
      </c>
      <c r="E21" s="39" t="str">
        <f>IF(B21&gt;0,VLOOKUP(B21,健保級距!$A:$D,3,TRUE),"")</f>
        <v/>
      </c>
      <c r="F21" s="47" t="str">
        <f t="shared" si="0"/>
        <v/>
      </c>
      <c r="G21" s="48" t="str">
        <f t="shared" si="1"/>
        <v/>
      </c>
      <c r="H21" s="49" t="str">
        <f t="shared" si="2"/>
        <v/>
      </c>
      <c r="I21" s="51" t="str">
        <f t="shared" si="3"/>
        <v/>
      </c>
      <c r="J21" s="42" t="str">
        <f t="shared" si="4"/>
        <v/>
      </c>
      <c r="K21" s="43" t="str">
        <f t="shared" si="5"/>
        <v/>
      </c>
    </row>
    <row r="22" spans="1:11" x14ac:dyDescent="0.25">
      <c r="A22" s="2"/>
      <c r="B22" s="9"/>
      <c r="C22" s="37" t="str">
        <f>IF(B22&gt;0,VLOOKUP(B22,勞保級距!$A:$D,3,TRUE),"")</f>
        <v/>
      </c>
      <c r="D22" s="38" t="str">
        <f>IF(B22&gt;0,VLOOKUP(B22,勞退級距!$A:$E,3,TRUE),"")</f>
        <v/>
      </c>
      <c r="E22" s="39" t="str">
        <f>IF(B22&gt;0,VLOOKUP(B22,健保級距!$A:$D,3,TRUE),"")</f>
        <v/>
      </c>
      <c r="F22" s="47" t="str">
        <f t="shared" si="0"/>
        <v/>
      </c>
      <c r="G22" s="48" t="str">
        <f t="shared" si="1"/>
        <v/>
      </c>
      <c r="H22" s="49" t="str">
        <f t="shared" si="2"/>
        <v/>
      </c>
      <c r="I22" s="51" t="str">
        <f t="shared" si="3"/>
        <v/>
      </c>
      <c r="J22" s="42" t="str">
        <f t="shared" si="4"/>
        <v/>
      </c>
      <c r="K22" s="43" t="str">
        <f t="shared" si="5"/>
        <v/>
      </c>
    </row>
    <row r="23" spans="1:11" x14ac:dyDescent="0.25">
      <c r="A23" s="2"/>
      <c r="B23" s="9"/>
      <c r="C23" s="37" t="str">
        <f>IF(B23&gt;0,VLOOKUP(B23,勞保級距!$A:$D,3,TRUE),"")</f>
        <v/>
      </c>
      <c r="D23" s="38" t="str">
        <f>IF(B23&gt;0,VLOOKUP(B23,勞退級距!$A:$E,3,TRUE),"")</f>
        <v/>
      </c>
      <c r="E23" s="39" t="str">
        <f>IF(B23&gt;0,VLOOKUP(B23,健保級距!$A:$D,3,TRUE),"")</f>
        <v/>
      </c>
      <c r="F23" s="47" t="str">
        <f t="shared" si="0"/>
        <v/>
      </c>
      <c r="G23" s="48" t="str">
        <f t="shared" si="1"/>
        <v/>
      </c>
      <c r="H23" s="49" t="str">
        <f t="shared" si="2"/>
        <v/>
      </c>
      <c r="I23" s="51" t="str">
        <f t="shared" si="3"/>
        <v/>
      </c>
      <c r="J23" s="42" t="str">
        <f t="shared" si="4"/>
        <v/>
      </c>
      <c r="K23" s="43" t="str">
        <f t="shared" si="5"/>
        <v/>
      </c>
    </row>
    <row r="24" spans="1:11" x14ac:dyDescent="0.25">
      <c r="A24" s="2"/>
      <c r="B24" s="9"/>
      <c r="C24" s="37" t="str">
        <f>IF(B24&gt;0,VLOOKUP(B24,勞保級距!$A:$D,3,TRUE),"")</f>
        <v/>
      </c>
      <c r="D24" s="38" t="str">
        <f>IF(B24&gt;0,VLOOKUP(B24,勞退級距!$A:$E,3,TRUE),"")</f>
        <v/>
      </c>
      <c r="E24" s="39" t="str">
        <f>IF(B24&gt;0,VLOOKUP(B24,健保級距!$A:$D,3,TRUE),"")</f>
        <v/>
      </c>
      <c r="F24" s="47" t="str">
        <f t="shared" si="0"/>
        <v/>
      </c>
      <c r="G24" s="48" t="str">
        <f t="shared" si="1"/>
        <v/>
      </c>
      <c r="H24" s="49" t="str">
        <f t="shared" si="2"/>
        <v/>
      </c>
      <c r="I24" s="51" t="str">
        <f t="shared" si="3"/>
        <v/>
      </c>
      <c r="J24" s="42" t="str">
        <f t="shared" si="4"/>
        <v/>
      </c>
      <c r="K24" s="43" t="str">
        <f t="shared" si="5"/>
        <v/>
      </c>
    </row>
    <row r="25" spans="1:11" x14ac:dyDescent="0.25">
      <c r="A25" s="2"/>
      <c r="B25" s="9"/>
      <c r="C25" s="37" t="str">
        <f>IF(B25&gt;0,VLOOKUP(B25,勞保級距!$A:$D,3,TRUE),"")</f>
        <v/>
      </c>
      <c r="D25" s="38" t="str">
        <f>IF(B25&gt;0,VLOOKUP(B25,勞退級距!$A:$E,3,TRUE),"")</f>
        <v/>
      </c>
      <c r="E25" s="39" t="str">
        <f>IF(B25&gt;0,VLOOKUP(B25,健保級距!$A:$D,3,TRUE),"")</f>
        <v/>
      </c>
      <c r="F25" s="47" t="str">
        <f t="shared" si="0"/>
        <v/>
      </c>
      <c r="G25" s="48" t="str">
        <f t="shared" si="1"/>
        <v/>
      </c>
      <c r="H25" s="49" t="str">
        <f t="shared" si="2"/>
        <v/>
      </c>
      <c r="I25" s="51" t="str">
        <f t="shared" si="3"/>
        <v/>
      </c>
      <c r="J25" s="42" t="str">
        <f t="shared" si="4"/>
        <v/>
      </c>
      <c r="K25" s="43" t="str">
        <f t="shared" si="5"/>
        <v/>
      </c>
    </row>
    <row r="26" spans="1:11" x14ac:dyDescent="0.25">
      <c r="A26" s="2"/>
      <c r="B26" s="9"/>
      <c r="C26" s="37" t="str">
        <f>IF(B26&gt;0,VLOOKUP(B26,勞保級距!$A:$D,3,TRUE),"")</f>
        <v/>
      </c>
      <c r="D26" s="38" t="str">
        <f>IF(B26&gt;0,VLOOKUP(B26,勞退級距!$A:$E,3,TRUE),"")</f>
        <v/>
      </c>
      <c r="E26" s="39" t="str">
        <f>IF(B26&gt;0,VLOOKUP(B26,健保級距!$A:$D,3,TRUE),"")</f>
        <v/>
      </c>
      <c r="F26" s="47" t="str">
        <f t="shared" si="0"/>
        <v/>
      </c>
      <c r="G26" s="48" t="str">
        <f t="shared" si="1"/>
        <v/>
      </c>
      <c r="H26" s="49" t="str">
        <f t="shared" si="2"/>
        <v/>
      </c>
      <c r="I26" s="51" t="str">
        <f t="shared" si="3"/>
        <v/>
      </c>
      <c r="J26" s="42" t="str">
        <f t="shared" si="4"/>
        <v/>
      </c>
      <c r="K26" s="43" t="str">
        <f t="shared" si="5"/>
        <v/>
      </c>
    </row>
    <row r="27" spans="1:11" x14ac:dyDescent="0.25">
      <c r="A27" s="2"/>
      <c r="B27" s="9"/>
      <c r="C27" s="37" t="str">
        <f>IF(B27&gt;0,VLOOKUP(B27,勞保級距!$A:$D,3,TRUE),"")</f>
        <v/>
      </c>
      <c r="D27" s="38" t="str">
        <f>IF(B27&gt;0,VLOOKUP(B27,勞退級距!$A:$E,3,TRUE),"")</f>
        <v/>
      </c>
      <c r="E27" s="39" t="str">
        <f>IF(B27&gt;0,VLOOKUP(B27,健保級距!$A:$D,3,TRUE),"")</f>
        <v/>
      </c>
      <c r="F27" s="47" t="str">
        <f t="shared" si="0"/>
        <v/>
      </c>
      <c r="G27" s="48" t="str">
        <f t="shared" si="1"/>
        <v/>
      </c>
      <c r="H27" s="49" t="str">
        <f t="shared" si="2"/>
        <v/>
      </c>
      <c r="I27" s="51" t="str">
        <f t="shared" si="3"/>
        <v/>
      </c>
      <c r="J27" s="42" t="str">
        <f t="shared" si="4"/>
        <v/>
      </c>
      <c r="K27" s="43" t="str">
        <f t="shared" si="5"/>
        <v/>
      </c>
    </row>
    <row r="28" spans="1:11" x14ac:dyDescent="0.25">
      <c r="A28" s="2"/>
      <c r="B28" s="9"/>
      <c r="C28" s="37" t="str">
        <f>IF(B28&gt;0,VLOOKUP(B28,勞保級距!$A:$D,3,TRUE),"")</f>
        <v/>
      </c>
      <c r="D28" s="38" t="str">
        <f>IF(B28&gt;0,VLOOKUP(B28,勞退級距!$A:$E,3,TRUE),"")</f>
        <v/>
      </c>
      <c r="E28" s="39" t="str">
        <f>IF(B28&gt;0,VLOOKUP(B28,健保級距!$A:$D,3,TRUE),"")</f>
        <v/>
      </c>
      <c r="F28" s="47" t="str">
        <f t="shared" si="0"/>
        <v/>
      </c>
      <c r="G28" s="48" t="str">
        <f t="shared" si="1"/>
        <v/>
      </c>
      <c r="H28" s="49" t="str">
        <f t="shared" si="2"/>
        <v/>
      </c>
      <c r="I28" s="51" t="str">
        <f t="shared" si="3"/>
        <v/>
      </c>
      <c r="J28" s="42" t="str">
        <f t="shared" si="4"/>
        <v/>
      </c>
      <c r="K28" s="43" t="str">
        <f t="shared" si="5"/>
        <v/>
      </c>
    </row>
    <row r="29" spans="1:11" x14ac:dyDescent="0.25">
      <c r="A29" s="2"/>
      <c r="B29" s="9"/>
      <c r="C29" s="37" t="str">
        <f>IF(B29&gt;0,VLOOKUP(B29,勞保級距!$A:$D,3,TRUE),"")</f>
        <v/>
      </c>
      <c r="D29" s="38" t="str">
        <f>IF(B29&gt;0,VLOOKUP(B29,勞退級距!$A:$E,3,TRUE),"")</f>
        <v/>
      </c>
      <c r="E29" s="39" t="str">
        <f>IF(B29&gt;0,VLOOKUP(B29,健保級距!$A:$D,3,TRUE),"")</f>
        <v/>
      </c>
      <c r="F29" s="47" t="str">
        <f t="shared" si="0"/>
        <v/>
      </c>
      <c r="G29" s="48" t="str">
        <f t="shared" si="1"/>
        <v/>
      </c>
      <c r="H29" s="49" t="str">
        <f t="shared" si="2"/>
        <v/>
      </c>
      <c r="I29" s="51" t="str">
        <f t="shared" si="3"/>
        <v/>
      </c>
      <c r="J29" s="42" t="str">
        <f t="shared" si="4"/>
        <v/>
      </c>
      <c r="K29" s="43" t="str">
        <f t="shared" si="5"/>
        <v/>
      </c>
    </row>
    <row r="30" spans="1:11" x14ac:dyDescent="0.25">
      <c r="A30" s="2"/>
      <c r="B30" s="9"/>
      <c r="C30" s="37" t="str">
        <f>IF(B30&gt;0,VLOOKUP(B30,勞保級距!$A:$D,3,TRUE),"")</f>
        <v/>
      </c>
      <c r="D30" s="38" t="str">
        <f>IF(B30&gt;0,VLOOKUP(B30,勞退級距!$A:$E,3,TRUE),"")</f>
        <v/>
      </c>
      <c r="E30" s="39" t="str">
        <f>IF(B30&gt;0,VLOOKUP(B30,健保級距!$A:$D,3,TRUE),"")</f>
        <v/>
      </c>
      <c r="F30" s="47" t="str">
        <f t="shared" si="0"/>
        <v/>
      </c>
      <c r="G30" s="48" t="str">
        <f t="shared" si="1"/>
        <v/>
      </c>
      <c r="H30" s="49" t="str">
        <f t="shared" si="2"/>
        <v/>
      </c>
      <c r="I30" s="51" t="str">
        <f t="shared" si="3"/>
        <v/>
      </c>
      <c r="J30" s="42" t="str">
        <f t="shared" si="4"/>
        <v/>
      </c>
      <c r="K30" s="43" t="str">
        <f t="shared" si="5"/>
        <v/>
      </c>
    </row>
    <row r="31" spans="1:11" x14ac:dyDescent="0.25">
      <c r="A31" s="2"/>
      <c r="B31" s="9"/>
      <c r="C31" s="37" t="str">
        <f>IF(B31&gt;0,VLOOKUP(B31,勞保級距!$A:$D,3,TRUE),"")</f>
        <v/>
      </c>
      <c r="D31" s="38" t="str">
        <f>IF(B31&gt;0,VLOOKUP(B31,勞退級距!$A:$E,3,TRUE),"")</f>
        <v/>
      </c>
      <c r="E31" s="39" t="str">
        <f>IF(B31&gt;0,VLOOKUP(B31,健保級距!$A:$D,3,TRUE),"")</f>
        <v/>
      </c>
      <c r="F31" s="47" t="str">
        <f t="shared" si="0"/>
        <v/>
      </c>
      <c r="G31" s="48" t="str">
        <f t="shared" si="1"/>
        <v/>
      </c>
      <c r="H31" s="49" t="str">
        <f t="shared" si="2"/>
        <v/>
      </c>
      <c r="I31" s="51" t="str">
        <f t="shared" si="3"/>
        <v/>
      </c>
      <c r="J31" s="42" t="str">
        <f t="shared" si="4"/>
        <v/>
      </c>
      <c r="K31" s="43" t="str">
        <f t="shared" si="5"/>
        <v/>
      </c>
    </row>
    <row r="32" spans="1:11" x14ac:dyDescent="0.25">
      <c r="A32" s="2"/>
      <c r="B32" s="9"/>
      <c r="C32" s="37" t="str">
        <f>IF(B32&gt;0,VLOOKUP(B32,勞保級距!$A:$D,3,TRUE),"")</f>
        <v/>
      </c>
      <c r="D32" s="38" t="str">
        <f>IF(B32&gt;0,VLOOKUP(B32,勞退級距!$A:$E,3,TRUE),"")</f>
        <v/>
      </c>
      <c r="E32" s="39" t="str">
        <f>IF(B32&gt;0,VLOOKUP(B32,健保級距!$A:$D,3,TRUE),"")</f>
        <v/>
      </c>
      <c r="F32" s="47" t="str">
        <f t="shared" si="0"/>
        <v/>
      </c>
      <c r="G32" s="48" t="str">
        <f t="shared" si="1"/>
        <v/>
      </c>
      <c r="H32" s="49" t="str">
        <f t="shared" si="2"/>
        <v/>
      </c>
      <c r="I32" s="51" t="str">
        <f t="shared" si="3"/>
        <v/>
      </c>
      <c r="J32" s="42" t="str">
        <f t="shared" si="4"/>
        <v/>
      </c>
      <c r="K32" s="43" t="str">
        <f t="shared" si="5"/>
        <v/>
      </c>
    </row>
    <row r="33" spans="1:11" ht="17.25" thickBot="1" x14ac:dyDescent="0.3">
      <c r="A33" s="3"/>
      <c r="B33" s="10"/>
      <c r="C33" s="37" t="str">
        <f>IF(B33&gt;0,VLOOKUP(B33,勞保級距!$A:$D,3,TRUE),"")</f>
        <v/>
      </c>
      <c r="D33" s="38" t="str">
        <f>IF(B33&gt;0,VLOOKUP(B33,勞退級距!$A:$E,3,TRUE),"")</f>
        <v/>
      </c>
      <c r="E33" s="39" t="str">
        <f>IF(B33&gt;0,VLOOKUP(B33,健保級距!$A:$D,3,TRUE),"")</f>
        <v/>
      </c>
      <c r="F33" s="47" t="str">
        <f t="shared" si="0"/>
        <v/>
      </c>
      <c r="G33" s="48" t="str">
        <f t="shared" si="1"/>
        <v/>
      </c>
      <c r="H33" s="49" t="str">
        <f t="shared" si="2"/>
        <v/>
      </c>
      <c r="I33" s="51" t="str">
        <f t="shared" si="3"/>
        <v/>
      </c>
      <c r="J33" s="42" t="str">
        <f t="shared" si="4"/>
        <v/>
      </c>
      <c r="K33" s="43" t="str">
        <f t="shared" si="5"/>
        <v/>
      </c>
    </row>
  </sheetData>
  <sheetProtection selectLockedCells="1"/>
  <mergeCells count="6">
    <mergeCell ref="A1:B1"/>
    <mergeCell ref="C1:K1"/>
    <mergeCell ref="A2:B2"/>
    <mergeCell ref="C2:E2"/>
    <mergeCell ref="F2:I2"/>
    <mergeCell ref="J2:K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6"/>
  <sheetViews>
    <sheetView workbookViewId="0">
      <selection activeCell="I9" sqref="I9"/>
    </sheetView>
  </sheetViews>
  <sheetFormatPr defaultRowHeight="16.5" x14ac:dyDescent="0.25"/>
  <sheetData>
    <row r="2" spans="1:5" ht="17.25" thickBot="1" x14ac:dyDescent="0.3">
      <c r="A2" s="5" t="s">
        <v>55</v>
      </c>
      <c r="B2" s="5"/>
      <c r="C2" s="5"/>
      <c r="D2" s="5"/>
    </row>
    <row r="3" spans="1:5" ht="18" thickTop="1" thickBot="1" x14ac:dyDescent="0.3">
      <c r="A3" s="12" t="s">
        <v>47</v>
      </c>
      <c r="B3" s="5" t="s">
        <v>50</v>
      </c>
      <c r="C3" s="5" t="s">
        <v>49</v>
      </c>
      <c r="D3" s="21" t="s">
        <v>51</v>
      </c>
    </row>
    <row r="4" spans="1:5" ht="18" thickTop="1" thickBot="1" x14ac:dyDescent="0.3">
      <c r="A4" s="5" t="s">
        <v>48</v>
      </c>
      <c r="B4" s="14">
        <v>833</v>
      </c>
      <c r="C4" s="6">
        <v>0.5</v>
      </c>
      <c r="D4" s="15">
        <f>B4*C4</f>
        <v>416.5</v>
      </c>
    </row>
    <row r="5" spans="1:5" ht="18" thickTop="1" thickBot="1" x14ac:dyDescent="0.3">
      <c r="A5" s="5" t="s">
        <v>52</v>
      </c>
      <c r="B5" s="14">
        <v>833</v>
      </c>
      <c r="C5" s="6">
        <v>0.25</v>
      </c>
      <c r="D5" s="16">
        <f>B5-(B5*C5)</f>
        <v>624.75</v>
      </c>
      <c r="E5" s="22" t="s">
        <v>59</v>
      </c>
    </row>
    <row r="6" spans="1:5" ht="17.25" thickTop="1" x14ac:dyDescent="0.25"/>
    <row r="7" spans="1:5" ht="17.25" thickBot="1" x14ac:dyDescent="0.3">
      <c r="A7" s="7" t="s">
        <v>56</v>
      </c>
      <c r="B7" s="7"/>
      <c r="C7" s="7"/>
      <c r="D7" s="7"/>
    </row>
    <row r="8" spans="1:5" ht="18" thickTop="1" thickBot="1" x14ac:dyDescent="0.3">
      <c r="A8" s="13" t="s">
        <v>54</v>
      </c>
      <c r="B8" s="7" t="s">
        <v>50</v>
      </c>
      <c r="C8" s="7" t="s">
        <v>49</v>
      </c>
      <c r="D8" s="20" t="s">
        <v>51</v>
      </c>
    </row>
    <row r="9" spans="1:5" ht="18" thickTop="1" thickBot="1" x14ac:dyDescent="0.3">
      <c r="A9" s="7" t="s">
        <v>48</v>
      </c>
      <c r="B9" s="19">
        <v>833</v>
      </c>
      <c r="C9" s="8">
        <v>0.5</v>
      </c>
      <c r="D9" s="17">
        <f>B9*C9</f>
        <v>416.5</v>
      </c>
    </row>
    <row r="10" spans="1:5" ht="18" thickTop="1" thickBot="1" x14ac:dyDescent="0.3">
      <c r="A10" s="7" t="s">
        <v>52</v>
      </c>
      <c r="B10" s="19">
        <v>833</v>
      </c>
      <c r="C10" s="8">
        <v>0.25</v>
      </c>
      <c r="D10" s="18">
        <f>B10-(B10*C10)</f>
        <v>624.75</v>
      </c>
      <c r="E10" s="22" t="s">
        <v>60</v>
      </c>
    </row>
    <row r="11" spans="1:5" ht="17.25" thickTop="1" x14ac:dyDescent="0.25"/>
    <row r="12" spans="1:5" x14ac:dyDescent="0.25">
      <c r="A12" s="4" t="s">
        <v>46</v>
      </c>
    </row>
    <row r="13" spans="1:5" x14ac:dyDescent="0.25">
      <c r="A13" t="s">
        <v>57</v>
      </c>
    </row>
    <row r="14" spans="1:5" x14ac:dyDescent="0.25">
      <c r="A14" t="s">
        <v>53</v>
      </c>
    </row>
    <row r="15" spans="1:5" x14ac:dyDescent="0.25">
      <c r="A15" t="s">
        <v>44</v>
      </c>
    </row>
    <row r="16" spans="1:5" x14ac:dyDescent="0.25">
      <c r="A16" t="s">
        <v>45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H33"/>
  <sheetViews>
    <sheetView zoomScale="110" zoomScaleNormal="110" workbookViewId="0">
      <selection activeCell="I9" sqref="I9"/>
    </sheetView>
  </sheetViews>
  <sheetFormatPr defaultRowHeight="16.5" x14ac:dyDescent="0.25"/>
  <cols>
    <col min="1" max="2" width="15.875" style="63" bestFit="1" customWidth="1"/>
    <col min="3" max="3" width="12.125" style="62" bestFit="1" customWidth="1"/>
    <col min="4" max="4" width="12.125" bestFit="1" customWidth="1"/>
    <col min="7" max="7" width="14.125" bestFit="1" customWidth="1"/>
  </cols>
  <sheetData>
    <row r="1" spans="1:8" ht="19.5" x14ac:dyDescent="0.25">
      <c r="A1" s="158" t="s">
        <v>112</v>
      </c>
      <c r="B1" s="158"/>
      <c r="C1" s="158"/>
      <c r="D1" s="158"/>
      <c r="G1" t="s">
        <v>89</v>
      </c>
      <c r="H1" s="89">
        <v>0.115</v>
      </c>
    </row>
    <row r="2" spans="1:8" ht="19.5" x14ac:dyDescent="0.25">
      <c r="A2" s="60" t="s">
        <v>9</v>
      </c>
      <c r="B2" s="60" t="s">
        <v>11</v>
      </c>
      <c r="C2" s="61" t="s">
        <v>16</v>
      </c>
      <c r="D2" s="52" t="s">
        <v>12</v>
      </c>
      <c r="G2" t="s">
        <v>90</v>
      </c>
      <c r="H2" s="89">
        <v>0.01</v>
      </c>
    </row>
    <row r="3" spans="1:8" ht="19.5" x14ac:dyDescent="0.25">
      <c r="A3" s="60">
        <v>0</v>
      </c>
      <c r="B3" s="60">
        <f>C3</f>
        <v>11100</v>
      </c>
      <c r="C3" s="86">
        <v>11100</v>
      </c>
      <c r="D3" s="159" t="s">
        <v>17</v>
      </c>
      <c r="G3" t="s">
        <v>105</v>
      </c>
      <c r="H3" s="89">
        <v>1.4E-3</v>
      </c>
    </row>
    <row r="4" spans="1:8" ht="19.5" x14ac:dyDescent="0.25">
      <c r="A4" s="60">
        <f>C3+1</f>
        <v>11101</v>
      </c>
      <c r="B4" s="60">
        <f t="shared" ref="B4:B6" si="0">C4</f>
        <v>12540</v>
      </c>
      <c r="C4" s="86">
        <v>12540</v>
      </c>
      <c r="D4" s="159"/>
    </row>
    <row r="5" spans="1:8" ht="19.5" x14ac:dyDescent="0.25">
      <c r="A5" s="60">
        <f t="shared" ref="A5:A8" si="1">C4+1</f>
        <v>12541</v>
      </c>
      <c r="B5" s="60">
        <f t="shared" si="0"/>
        <v>13500</v>
      </c>
      <c r="C5" s="86">
        <v>13500</v>
      </c>
      <c r="D5" s="159"/>
    </row>
    <row r="6" spans="1:8" ht="19.5" x14ac:dyDescent="0.25">
      <c r="A6" s="60">
        <f t="shared" si="1"/>
        <v>13501</v>
      </c>
      <c r="B6" s="60">
        <f t="shared" si="0"/>
        <v>15840</v>
      </c>
      <c r="C6" s="86">
        <v>15840</v>
      </c>
      <c r="D6" s="159"/>
    </row>
    <row r="7" spans="1:8" ht="19.5" x14ac:dyDescent="0.25">
      <c r="A7" s="60">
        <f t="shared" si="1"/>
        <v>15841</v>
      </c>
      <c r="B7" s="60">
        <f t="shared" ref="B7:B30" si="2">C7</f>
        <v>16500</v>
      </c>
      <c r="C7" s="86">
        <v>16500</v>
      </c>
      <c r="D7" s="159"/>
    </row>
    <row r="8" spans="1:8" ht="19.5" x14ac:dyDescent="0.25">
      <c r="A8" s="60">
        <f t="shared" si="1"/>
        <v>16501</v>
      </c>
      <c r="B8" s="60">
        <f t="shared" si="2"/>
        <v>17280</v>
      </c>
      <c r="C8" s="86">
        <v>17280</v>
      </c>
      <c r="D8" s="159"/>
    </row>
    <row r="9" spans="1:8" ht="19.5" x14ac:dyDescent="0.25">
      <c r="A9" s="60">
        <f t="shared" ref="A9:A31" si="3">C8+1</f>
        <v>17281</v>
      </c>
      <c r="B9" s="60">
        <f t="shared" si="2"/>
        <v>17880</v>
      </c>
      <c r="C9" s="86">
        <v>17880</v>
      </c>
      <c r="D9" s="159"/>
    </row>
    <row r="10" spans="1:8" ht="19.5" x14ac:dyDescent="0.25">
      <c r="A10" s="60">
        <f t="shared" si="3"/>
        <v>17881</v>
      </c>
      <c r="B10" s="60">
        <f t="shared" si="2"/>
        <v>19047</v>
      </c>
      <c r="C10" s="86">
        <v>19047</v>
      </c>
      <c r="D10" s="159"/>
    </row>
    <row r="11" spans="1:8" ht="19.5" x14ac:dyDescent="0.25">
      <c r="A11" s="60">
        <f t="shared" si="3"/>
        <v>19048</v>
      </c>
      <c r="B11" s="60">
        <f t="shared" si="2"/>
        <v>20008</v>
      </c>
      <c r="C11" s="86">
        <v>20008</v>
      </c>
      <c r="D11" s="159"/>
    </row>
    <row r="12" spans="1:8" ht="19.5" x14ac:dyDescent="0.25">
      <c r="A12" s="60">
        <f t="shared" si="3"/>
        <v>20009</v>
      </c>
      <c r="B12" s="60">
        <f t="shared" si="2"/>
        <v>21009</v>
      </c>
      <c r="C12" s="86">
        <v>21009</v>
      </c>
      <c r="D12" s="159"/>
    </row>
    <row r="13" spans="1:8" ht="19.5" x14ac:dyDescent="0.25">
      <c r="A13" s="60">
        <f t="shared" si="3"/>
        <v>21010</v>
      </c>
      <c r="B13" s="60">
        <f t="shared" si="2"/>
        <v>22000</v>
      </c>
      <c r="C13" s="86">
        <v>22000</v>
      </c>
      <c r="D13" s="159"/>
    </row>
    <row r="14" spans="1:8" ht="19.5" x14ac:dyDescent="0.25">
      <c r="A14" s="60">
        <f t="shared" si="3"/>
        <v>22001</v>
      </c>
      <c r="B14" s="60">
        <f t="shared" si="2"/>
        <v>23100</v>
      </c>
      <c r="C14" s="86">
        <v>23100</v>
      </c>
      <c r="D14" s="159"/>
    </row>
    <row r="15" spans="1:8" ht="19.5" x14ac:dyDescent="0.25">
      <c r="A15" s="60">
        <f t="shared" si="3"/>
        <v>23101</v>
      </c>
      <c r="B15" s="60">
        <f t="shared" si="2"/>
        <v>24000</v>
      </c>
      <c r="C15" s="86">
        <v>24000</v>
      </c>
      <c r="D15" s="159"/>
    </row>
    <row r="16" spans="1:8" ht="19.5" x14ac:dyDescent="0.25">
      <c r="A16" s="60">
        <f t="shared" si="3"/>
        <v>24001</v>
      </c>
      <c r="B16" s="60">
        <f t="shared" si="2"/>
        <v>25250</v>
      </c>
      <c r="C16" s="86">
        <v>25250</v>
      </c>
      <c r="D16" s="159"/>
    </row>
    <row r="17" spans="1:7" ht="19.5" x14ac:dyDescent="0.25">
      <c r="A17" s="60">
        <f t="shared" si="3"/>
        <v>25251</v>
      </c>
      <c r="B17" s="60">
        <f t="shared" si="2"/>
        <v>26400</v>
      </c>
      <c r="C17" s="86">
        <v>26400</v>
      </c>
      <c r="D17" s="159"/>
    </row>
    <row r="18" spans="1:7" ht="19.5" x14ac:dyDescent="0.25">
      <c r="A18" s="60">
        <f t="shared" si="3"/>
        <v>26401</v>
      </c>
      <c r="B18" s="60">
        <f t="shared" si="2"/>
        <v>27600</v>
      </c>
      <c r="C18" s="86">
        <v>27600</v>
      </c>
      <c r="D18" s="159"/>
    </row>
    <row r="19" spans="1:7" ht="19.5" x14ac:dyDescent="0.25">
      <c r="A19" s="60">
        <f t="shared" si="3"/>
        <v>27601</v>
      </c>
      <c r="B19" s="60">
        <f t="shared" si="2"/>
        <v>28590</v>
      </c>
      <c r="C19" s="86">
        <v>28590</v>
      </c>
      <c r="D19" s="159"/>
      <c r="G19" s="59"/>
    </row>
    <row r="20" spans="1:7" ht="19.5" x14ac:dyDescent="0.25">
      <c r="A20" s="60">
        <f t="shared" si="3"/>
        <v>28591</v>
      </c>
      <c r="B20" s="60">
        <f t="shared" si="2"/>
        <v>29500</v>
      </c>
      <c r="C20" s="86">
        <v>29500</v>
      </c>
      <c r="D20" s="52" t="s">
        <v>18</v>
      </c>
      <c r="G20" s="59"/>
    </row>
    <row r="21" spans="1:7" ht="19.5" x14ac:dyDescent="0.25">
      <c r="A21" s="60">
        <f t="shared" si="3"/>
        <v>29501</v>
      </c>
      <c r="B21" s="60">
        <f t="shared" si="2"/>
        <v>30300</v>
      </c>
      <c r="C21" s="86">
        <v>30300</v>
      </c>
      <c r="D21" s="52" t="s">
        <v>19</v>
      </c>
      <c r="G21" s="59"/>
    </row>
    <row r="22" spans="1:7" ht="19.5" x14ac:dyDescent="0.25">
      <c r="A22" s="60">
        <f t="shared" si="3"/>
        <v>30301</v>
      </c>
      <c r="B22" s="60">
        <f t="shared" si="2"/>
        <v>31800</v>
      </c>
      <c r="C22" s="86">
        <v>31800</v>
      </c>
      <c r="D22" s="52" t="s">
        <v>20</v>
      </c>
      <c r="G22" s="59"/>
    </row>
    <row r="23" spans="1:7" ht="19.5" x14ac:dyDescent="0.25">
      <c r="A23" s="60">
        <f t="shared" si="3"/>
        <v>31801</v>
      </c>
      <c r="B23" s="60">
        <f t="shared" si="2"/>
        <v>33300</v>
      </c>
      <c r="C23" s="86">
        <v>33300</v>
      </c>
      <c r="D23" s="52" t="s">
        <v>21</v>
      </c>
      <c r="G23" s="59"/>
    </row>
    <row r="24" spans="1:7" ht="19.5" x14ac:dyDescent="0.25">
      <c r="A24" s="60">
        <f t="shared" si="3"/>
        <v>33301</v>
      </c>
      <c r="B24" s="60">
        <f t="shared" si="2"/>
        <v>34800</v>
      </c>
      <c r="C24" s="86">
        <v>34800</v>
      </c>
      <c r="D24" s="52" t="s">
        <v>22</v>
      </c>
      <c r="G24" s="59"/>
    </row>
    <row r="25" spans="1:7" ht="19.5" x14ac:dyDescent="0.25">
      <c r="A25" s="60">
        <f t="shared" si="3"/>
        <v>34801</v>
      </c>
      <c r="B25" s="60">
        <f t="shared" si="2"/>
        <v>36300</v>
      </c>
      <c r="C25" s="86">
        <v>36300</v>
      </c>
      <c r="D25" s="52" t="s">
        <v>23</v>
      </c>
      <c r="G25" s="59"/>
    </row>
    <row r="26" spans="1:7" ht="19.5" x14ac:dyDescent="0.25">
      <c r="A26" s="60">
        <f t="shared" si="3"/>
        <v>36301</v>
      </c>
      <c r="B26" s="60">
        <f t="shared" si="2"/>
        <v>38200</v>
      </c>
      <c r="C26" s="86">
        <v>38200</v>
      </c>
      <c r="D26" s="52" t="s">
        <v>24</v>
      </c>
      <c r="G26" s="59"/>
    </row>
    <row r="27" spans="1:7" ht="19.5" x14ac:dyDescent="0.25">
      <c r="A27" s="60">
        <f t="shared" si="3"/>
        <v>38201</v>
      </c>
      <c r="B27" s="60">
        <f t="shared" si="2"/>
        <v>40100</v>
      </c>
      <c r="C27" s="86">
        <v>40100</v>
      </c>
      <c r="D27" s="52" t="s">
        <v>25</v>
      </c>
      <c r="G27" s="59"/>
    </row>
    <row r="28" spans="1:7" ht="19.5" x14ac:dyDescent="0.25">
      <c r="A28" s="60">
        <f t="shared" si="3"/>
        <v>40101</v>
      </c>
      <c r="B28" s="60">
        <f t="shared" si="2"/>
        <v>42000</v>
      </c>
      <c r="C28" s="86">
        <v>42000</v>
      </c>
      <c r="D28" s="52" t="s">
        <v>26</v>
      </c>
      <c r="G28" s="59"/>
    </row>
    <row r="29" spans="1:7" ht="19.5" x14ac:dyDescent="0.25">
      <c r="A29" s="60">
        <f t="shared" si="3"/>
        <v>42001</v>
      </c>
      <c r="B29" s="60">
        <f t="shared" si="2"/>
        <v>43900</v>
      </c>
      <c r="C29" s="86">
        <v>43900</v>
      </c>
      <c r="D29" s="52" t="s">
        <v>27</v>
      </c>
      <c r="G29" s="59"/>
    </row>
    <row r="30" spans="1:7" ht="19.5" x14ac:dyDescent="0.25">
      <c r="A30" s="60">
        <f t="shared" si="3"/>
        <v>43901</v>
      </c>
      <c r="B30" s="60">
        <f t="shared" si="2"/>
        <v>45800</v>
      </c>
      <c r="C30" s="86">
        <v>45800</v>
      </c>
      <c r="D30" s="52" t="s">
        <v>28</v>
      </c>
      <c r="G30" s="59"/>
    </row>
    <row r="31" spans="1:7" ht="19.5" x14ac:dyDescent="0.25">
      <c r="A31" s="60">
        <f t="shared" si="3"/>
        <v>45801</v>
      </c>
      <c r="B31" s="60">
        <v>9999999999</v>
      </c>
      <c r="C31" s="86">
        <f>C30</f>
        <v>45800</v>
      </c>
      <c r="D31" s="52" t="s">
        <v>29</v>
      </c>
    </row>
    <row r="32" spans="1:7" ht="19.5" x14ac:dyDescent="0.25">
      <c r="D32" s="52"/>
    </row>
    <row r="33" spans="4:4" ht="19.5" x14ac:dyDescent="0.25">
      <c r="D33" s="52"/>
    </row>
  </sheetData>
  <mergeCells count="2">
    <mergeCell ref="A1:D1"/>
    <mergeCell ref="D3:D19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J61"/>
  <sheetViews>
    <sheetView workbookViewId="0">
      <selection activeCell="I9" sqref="I9"/>
    </sheetView>
  </sheetViews>
  <sheetFormatPr defaultRowHeight="16.5" x14ac:dyDescent="0.25"/>
  <cols>
    <col min="1" max="2" width="15.5" style="62" bestFit="1" customWidth="1"/>
    <col min="3" max="3" width="14.75" style="62" bestFit="1" customWidth="1"/>
    <col min="4" max="4" width="6.625" style="62" bestFit="1" customWidth="1"/>
    <col min="6" max="6" width="11.625" bestFit="1" customWidth="1"/>
  </cols>
  <sheetData>
    <row r="1" spans="1:10" ht="19.5" customHeight="1" x14ac:dyDescent="0.25">
      <c r="A1" s="160" t="s">
        <v>1</v>
      </c>
      <c r="B1" s="160"/>
      <c r="C1" s="160"/>
      <c r="D1" s="160"/>
      <c r="F1" t="s">
        <v>100</v>
      </c>
      <c r="G1" s="89">
        <v>5.1700000000000003E-2</v>
      </c>
      <c r="J1" t="s">
        <v>101</v>
      </c>
    </row>
    <row r="2" spans="1:10" ht="19.5" customHeight="1" x14ac:dyDescent="0.25">
      <c r="A2" s="61" t="s">
        <v>8</v>
      </c>
      <c r="B2" s="61" t="s">
        <v>10</v>
      </c>
      <c r="C2" s="61" t="s">
        <v>42</v>
      </c>
      <c r="D2" s="61" t="s">
        <v>43</v>
      </c>
      <c r="G2" s="92">
        <v>1.56</v>
      </c>
      <c r="J2" t="s">
        <v>102</v>
      </c>
    </row>
    <row r="3" spans="1:10" ht="19.5" customHeight="1" x14ac:dyDescent="0.25">
      <c r="A3" s="61">
        <v>0</v>
      </c>
      <c r="B3" s="61">
        <f>C3</f>
        <v>29500</v>
      </c>
      <c r="C3" s="86">
        <v>29500</v>
      </c>
      <c r="D3" s="61">
        <v>1</v>
      </c>
      <c r="J3" t="s">
        <v>103</v>
      </c>
    </row>
    <row r="4" spans="1:10" ht="19.5" customHeight="1" x14ac:dyDescent="0.25">
      <c r="A4" s="61">
        <f>C3+1</f>
        <v>29501</v>
      </c>
      <c r="B4" s="61">
        <f t="shared" ref="B4:B51" si="0">C4</f>
        <v>30300</v>
      </c>
      <c r="C4" s="86">
        <v>30300</v>
      </c>
      <c r="D4" s="61">
        <v>2</v>
      </c>
    </row>
    <row r="5" spans="1:10" ht="19.5" customHeight="1" x14ac:dyDescent="0.25">
      <c r="A5" s="61">
        <f t="shared" ref="A5:A51" si="1">C4+1</f>
        <v>30301</v>
      </c>
      <c r="B5" s="61">
        <f t="shared" si="0"/>
        <v>31800</v>
      </c>
      <c r="C5" s="86">
        <v>31800</v>
      </c>
      <c r="D5" s="61">
        <v>3</v>
      </c>
    </row>
    <row r="6" spans="1:10" ht="19.5" customHeight="1" x14ac:dyDescent="0.25">
      <c r="A6" s="61">
        <f t="shared" si="1"/>
        <v>31801</v>
      </c>
      <c r="B6" s="61">
        <f t="shared" si="0"/>
        <v>33300</v>
      </c>
      <c r="C6" s="86">
        <v>33300</v>
      </c>
      <c r="D6" s="61">
        <v>4</v>
      </c>
    </row>
    <row r="7" spans="1:10" ht="19.5" x14ac:dyDescent="0.25">
      <c r="A7" s="61">
        <f t="shared" si="1"/>
        <v>33301</v>
      </c>
      <c r="B7" s="61">
        <f t="shared" si="0"/>
        <v>34800</v>
      </c>
      <c r="C7" s="86">
        <v>34800</v>
      </c>
      <c r="D7" s="61">
        <v>5</v>
      </c>
    </row>
    <row r="8" spans="1:10" ht="19.5" x14ac:dyDescent="0.25">
      <c r="A8" s="61">
        <f t="shared" si="1"/>
        <v>34801</v>
      </c>
      <c r="B8" s="61">
        <f t="shared" si="0"/>
        <v>36300</v>
      </c>
      <c r="C8" s="86">
        <v>36300</v>
      </c>
      <c r="D8" s="61">
        <v>6</v>
      </c>
    </row>
    <row r="9" spans="1:10" ht="19.5" x14ac:dyDescent="0.25">
      <c r="A9" s="61">
        <f t="shared" si="1"/>
        <v>36301</v>
      </c>
      <c r="B9" s="61">
        <f t="shared" si="0"/>
        <v>38200</v>
      </c>
      <c r="C9" s="86">
        <v>38200</v>
      </c>
      <c r="D9" s="61">
        <v>7</v>
      </c>
    </row>
    <row r="10" spans="1:10" ht="19.5" x14ac:dyDescent="0.25">
      <c r="A10" s="61">
        <f t="shared" si="1"/>
        <v>38201</v>
      </c>
      <c r="B10" s="61">
        <f t="shared" si="0"/>
        <v>40100</v>
      </c>
      <c r="C10" s="86">
        <v>40100</v>
      </c>
      <c r="D10" s="61">
        <v>8</v>
      </c>
    </row>
    <row r="11" spans="1:10" ht="19.5" x14ac:dyDescent="0.25">
      <c r="A11" s="61">
        <f t="shared" si="1"/>
        <v>40101</v>
      </c>
      <c r="B11" s="61">
        <f t="shared" si="0"/>
        <v>42000</v>
      </c>
      <c r="C11" s="86">
        <v>42000</v>
      </c>
      <c r="D11" s="61">
        <v>9</v>
      </c>
    </row>
    <row r="12" spans="1:10" ht="19.5" x14ac:dyDescent="0.25">
      <c r="A12" s="61">
        <f t="shared" si="1"/>
        <v>42001</v>
      </c>
      <c r="B12" s="61">
        <f t="shared" si="0"/>
        <v>43900</v>
      </c>
      <c r="C12" s="86">
        <v>43900</v>
      </c>
      <c r="D12" s="61">
        <v>10</v>
      </c>
    </row>
    <row r="13" spans="1:10" ht="19.5" x14ac:dyDescent="0.25">
      <c r="A13" s="61">
        <f t="shared" si="1"/>
        <v>43901</v>
      </c>
      <c r="B13" s="61">
        <f t="shared" si="0"/>
        <v>45800</v>
      </c>
      <c r="C13" s="86">
        <v>45800</v>
      </c>
      <c r="D13" s="61">
        <v>11</v>
      </c>
    </row>
    <row r="14" spans="1:10" ht="19.5" x14ac:dyDescent="0.25">
      <c r="A14" s="61">
        <f t="shared" si="1"/>
        <v>45801</v>
      </c>
      <c r="B14" s="61">
        <f t="shared" si="0"/>
        <v>48200</v>
      </c>
      <c r="C14" s="86">
        <v>48200</v>
      </c>
      <c r="D14" s="61">
        <v>12</v>
      </c>
    </row>
    <row r="15" spans="1:10" ht="19.5" x14ac:dyDescent="0.25">
      <c r="A15" s="61">
        <f t="shared" si="1"/>
        <v>48201</v>
      </c>
      <c r="B15" s="61">
        <f t="shared" si="0"/>
        <v>50600</v>
      </c>
      <c r="C15" s="86">
        <v>50600</v>
      </c>
      <c r="D15" s="61">
        <v>13</v>
      </c>
    </row>
    <row r="16" spans="1:10" ht="19.5" x14ac:dyDescent="0.25">
      <c r="A16" s="61">
        <f t="shared" si="1"/>
        <v>50601</v>
      </c>
      <c r="B16" s="61">
        <f t="shared" si="0"/>
        <v>53000</v>
      </c>
      <c r="C16" s="86">
        <v>53000</v>
      </c>
      <c r="D16" s="61">
        <v>14</v>
      </c>
    </row>
    <row r="17" spans="1:4" ht="19.5" x14ac:dyDescent="0.25">
      <c r="A17" s="61">
        <f t="shared" si="1"/>
        <v>53001</v>
      </c>
      <c r="B17" s="61">
        <f t="shared" si="0"/>
        <v>55400</v>
      </c>
      <c r="C17" s="86">
        <v>55400</v>
      </c>
      <c r="D17" s="61">
        <v>15</v>
      </c>
    </row>
    <row r="18" spans="1:4" ht="19.5" x14ac:dyDescent="0.25">
      <c r="A18" s="61">
        <f t="shared" si="1"/>
        <v>55401</v>
      </c>
      <c r="B18" s="61">
        <f t="shared" si="0"/>
        <v>57800</v>
      </c>
      <c r="C18" s="86">
        <v>57800</v>
      </c>
      <c r="D18" s="61">
        <v>16</v>
      </c>
    </row>
    <row r="19" spans="1:4" ht="19.5" x14ac:dyDescent="0.25">
      <c r="A19" s="61">
        <f t="shared" si="1"/>
        <v>57801</v>
      </c>
      <c r="B19" s="61">
        <f t="shared" si="0"/>
        <v>60800</v>
      </c>
      <c r="C19" s="86">
        <v>60800</v>
      </c>
      <c r="D19" s="61">
        <v>17</v>
      </c>
    </row>
    <row r="20" spans="1:4" ht="19.5" x14ac:dyDescent="0.25">
      <c r="A20" s="61">
        <f t="shared" si="1"/>
        <v>60801</v>
      </c>
      <c r="B20" s="61">
        <f t="shared" si="0"/>
        <v>63800</v>
      </c>
      <c r="C20" s="86">
        <v>63800</v>
      </c>
      <c r="D20" s="61">
        <v>18</v>
      </c>
    </row>
    <row r="21" spans="1:4" ht="19.5" x14ac:dyDescent="0.25">
      <c r="A21" s="61">
        <f t="shared" si="1"/>
        <v>63801</v>
      </c>
      <c r="B21" s="61">
        <f t="shared" si="0"/>
        <v>66800</v>
      </c>
      <c r="C21" s="86">
        <v>66800</v>
      </c>
      <c r="D21" s="61">
        <v>19</v>
      </c>
    </row>
    <row r="22" spans="1:4" ht="19.5" x14ac:dyDescent="0.25">
      <c r="A22" s="61">
        <f t="shared" si="1"/>
        <v>66801</v>
      </c>
      <c r="B22" s="61">
        <f t="shared" si="0"/>
        <v>69800</v>
      </c>
      <c r="C22" s="86">
        <v>69800</v>
      </c>
      <c r="D22" s="61">
        <v>20</v>
      </c>
    </row>
    <row r="23" spans="1:4" ht="19.5" x14ac:dyDescent="0.25">
      <c r="A23" s="61">
        <f t="shared" si="1"/>
        <v>69801</v>
      </c>
      <c r="B23" s="61">
        <f t="shared" si="0"/>
        <v>72800</v>
      </c>
      <c r="C23" s="86">
        <v>72800</v>
      </c>
      <c r="D23" s="61">
        <v>21</v>
      </c>
    </row>
    <row r="24" spans="1:4" ht="19.5" x14ac:dyDescent="0.25">
      <c r="A24" s="61">
        <f t="shared" si="1"/>
        <v>72801</v>
      </c>
      <c r="B24" s="61">
        <f t="shared" si="0"/>
        <v>76500</v>
      </c>
      <c r="C24" s="86">
        <v>76500</v>
      </c>
      <c r="D24" s="61">
        <v>22</v>
      </c>
    </row>
    <row r="25" spans="1:4" ht="19.5" x14ac:dyDescent="0.25">
      <c r="A25" s="61">
        <f t="shared" si="1"/>
        <v>76501</v>
      </c>
      <c r="B25" s="61">
        <f t="shared" si="0"/>
        <v>80200</v>
      </c>
      <c r="C25" s="86">
        <v>80200</v>
      </c>
      <c r="D25" s="61">
        <v>23</v>
      </c>
    </row>
    <row r="26" spans="1:4" ht="19.5" x14ac:dyDescent="0.25">
      <c r="A26" s="61">
        <f t="shared" si="1"/>
        <v>80201</v>
      </c>
      <c r="B26" s="61">
        <f t="shared" si="0"/>
        <v>83900</v>
      </c>
      <c r="C26" s="86">
        <v>83900</v>
      </c>
      <c r="D26" s="61">
        <v>24</v>
      </c>
    </row>
    <row r="27" spans="1:4" ht="19.5" x14ac:dyDescent="0.25">
      <c r="A27" s="61">
        <f t="shared" si="1"/>
        <v>83901</v>
      </c>
      <c r="B27" s="61">
        <f t="shared" si="0"/>
        <v>87600</v>
      </c>
      <c r="C27" s="86">
        <v>87600</v>
      </c>
      <c r="D27" s="61">
        <v>25</v>
      </c>
    </row>
    <row r="28" spans="1:4" ht="19.5" x14ac:dyDescent="0.25">
      <c r="A28" s="61">
        <f t="shared" si="1"/>
        <v>87601</v>
      </c>
      <c r="B28" s="61">
        <f t="shared" si="0"/>
        <v>92100</v>
      </c>
      <c r="C28" s="86">
        <v>92100</v>
      </c>
      <c r="D28" s="61">
        <v>26</v>
      </c>
    </row>
    <row r="29" spans="1:4" ht="19.5" x14ac:dyDescent="0.25">
      <c r="A29" s="61">
        <f t="shared" si="1"/>
        <v>92101</v>
      </c>
      <c r="B29" s="61">
        <f t="shared" si="0"/>
        <v>96600</v>
      </c>
      <c r="C29" s="86">
        <v>96600</v>
      </c>
      <c r="D29" s="61">
        <v>27</v>
      </c>
    </row>
    <row r="30" spans="1:4" ht="19.5" x14ac:dyDescent="0.25">
      <c r="A30" s="61">
        <f t="shared" si="1"/>
        <v>96601</v>
      </c>
      <c r="B30" s="61">
        <f t="shared" si="0"/>
        <v>101100</v>
      </c>
      <c r="C30" s="86">
        <v>101100</v>
      </c>
      <c r="D30" s="61">
        <v>28</v>
      </c>
    </row>
    <row r="31" spans="1:4" ht="19.5" x14ac:dyDescent="0.25">
      <c r="A31" s="61">
        <f t="shared" si="1"/>
        <v>101101</v>
      </c>
      <c r="B31" s="61">
        <f t="shared" si="0"/>
        <v>105600</v>
      </c>
      <c r="C31" s="86">
        <v>105600</v>
      </c>
      <c r="D31" s="61">
        <v>29</v>
      </c>
    </row>
    <row r="32" spans="1:4" ht="19.5" x14ac:dyDescent="0.25">
      <c r="A32" s="61">
        <f t="shared" si="1"/>
        <v>105601</v>
      </c>
      <c r="B32" s="61">
        <f t="shared" si="0"/>
        <v>110100</v>
      </c>
      <c r="C32" s="86">
        <v>110100</v>
      </c>
      <c r="D32" s="61">
        <v>30</v>
      </c>
    </row>
    <row r="33" spans="1:4" ht="19.5" x14ac:dyDescent="0.25">
      <c r="A33" s="61">
        <f t="shared" si="1"/>
        <v>110101</v>
      </c>
      <c r="B33" s="61">
        <f t="shared" si="0"/>
        <v>115500</v>
      </c>
      <c r="C33" s="86">
        <v>115500</v>
      </c>
      <c r="D33" s="61">
        <v>31</v>
      </c>
    </row>
    <row r="34" spans="1:4" ht="19.5" x14ac:dyDescent="0.25">
      <c r="A34" s="61">
        <f t="shared" si="1"/>
        <v>115501</v>
      </c>
      <c r="B34" s="61">
        <f t="shared" si="0"/>
        <v>120900</v>
      </c>
      <c r="C34" s="86">
        <v>120900</v>
      </c>
      <c r="D34" s="61">
        <v>32</v>
      </c>
    </row>
    <row r="35" spans="1:4" ht="19.5" x14ac:dyDescent="0.25">
      <c r="A35" s="61">
        <f t="shared" si="1"/>
        <v>120901</v>
      </c>
      <c r="B35" s="61">
        <f t="shared" si="0"/>
        <v>126300</v>
      </c>
      <c r="C35" s="86">
        <v>126300</v>
      </c>
      <c r="D35" s="61">
        <v>33</v>
      </c>
    </row>
    <row r="36" spans="1:4" ht="19.5" x14ac:dyDescent="0.25">
      <c r="A36" s="61">
        <f t="shared" si="1"/>
        <v>126301</v>
      </c>
      <c r="B36" s="61">
        <f t="shared" si="0"/>
        <v>131700</v>
      </c>
      <c r="C36" s="86">
        <v>131700</v>
      </c>
      <c r="D36" s="61">
        <v>34</v>
      </c>
    </row>
    <row r="37" spans="1:4" ht="19.5" x14ac:dyDescent="0.25">
      <c r="A37" s="61">
        <f t="shared" si="1"/>
        <v>131701</v>
      </c>
      <c r="B37" s="61">
        <f t="shared" si="0"/>
        <v>137100</v>
      </c>
      <c r="C37" s="86">
        <v>137100</v>
      </c>
      <c r="D37" s="61">
        <v>35</v>
      </c>
    </row>
    <row r="38" spans="1:4" ht="19.5" x14ac:dyDescent="0.25">
      <c r="A38" s="61">
        <f t="shared" si="1"/>
        <v>137101</v>
      </c>
      <c r="B38" s="61">
        <f t="shared" si="0"/>
        <v>142500</v>
      </c>
      <c r="C38" s="86">
        <v>142500</v>
      </c>
      <c r="D38" s="61">
        <v>36</v>
      </c>
    </row>
    <row r="39" spans="1:4" ht="19.5" x14ac:dyDescent="0.25">
      <c r="A39" s="61">
        <f t="shared" si="1"/>
        <v>142501</v>
      </c>
      <c r="B39" s="61">
        <f t="shared" si="0"/>
        <v>147900</v>
      </c>
      <c r="C39" s="87">
        <v>147900</v>
      </c>
      <c r="D39" s="61">
        <v>37</v>
      </c>
    </row>
    <row r="40" spans="1:4" ht="19.5" x14ac:dyDescent="0.25">
      <c r="A40" s="61">
        <f t="shared" si="1"/>
        <v>147901</v>
      </c>
      <c r="B40" s="61">
        <f t="shared" si="0"/>
        <v>150000</v>
      </c>
      <c r="C40" s="88">
        <v>150000</v>
      </c>
      <c r="D40" s="60">
        <v>38</v>
      </c>
    </row>
    <row r="41" spans="1:4" ht="19.5" x14ac:dyDescent="0.25">
      <c r="A41" s="61">
        <f t="shared" si="1"/>
        <v>150001</v>
      </c>
      <c r="B41" s="61">
        <f t="shared" si="0"/>
        <v>156400</v>
      </c>
      <c r="C41" s="86">
        <v>156400</v>
      </c>
      <c r="D41" s="60">
        <v>39</v>
      </c>
    </row>
    <row r="42" spans="1:4" ht="19.5" x14ac:dyDescent="0.25">
      <c r="A42" s="61">
        <f t="shared" si="1"/>
        <v>156401</v>
      </c>
      <c r="B42" s="61">
        <f t="shared" si="0"/>
        <v>162800</v>
      </c>
      <c r="C42" s="86">
        <v>162800</v>
      </c>
      <c r="D42" s="60">
        <v>40</v>
      </c>
    </row>
    <row r="43" spans="1:4" ht="19.5" x14ac:dyDescent="0.25">
      <c r="A43" s="61">
        <f t="shared" si="1"/>
        <v>162801</v>
      </c>
      <c r="B43" s="61">
        <f t="shared" si="0"/>
        <v>169200</v>
      </c>
      <c r="C43" s="86">
        <v>169200</v>
      </c>
      <c r="D43" s="60">
        <v>41</v>
      </c>
    </row>
    <row r="44" spans="1:4" ht="19.5" x14ac:dyDescent="0.25">
      <c r="A44" s="61">
        <f t="shared" si="1"/>
        <v>169201</v>
      </c>
      <c r="B44" s="61">
        <f t="shared" si="0"/>
        <v>175600</v>
      </c>
      <c r="C44" s="86">
        <v>175600</v>
      </c>
      <c r="D44" s="61">
        <v>42</v>
      </c>
    </row>
    <row r="45" spans="1:4" ht="19.5" x14ac:dyDescent="0.25">
      <c r="A45" s="61">
        <f t="shared" si="1"/>
        <v>175601</v>
      </c>
      <c r="B45" s="61">
        <f t="shared" si="0"/>
        <v>182000</v>
      </c>
      <c r="C45" s="86">
        <v>182000</v>
      </c>
      <c r="D45" s="61">
        <v>43</v>
      </c>
    </row>
    <row r="46" spans="1:4" ht="19.5" x14ac:dyDescent="0.25">
      <c r="A46" s="61">
        <f t="shared" si="1"/>
        <v>182001</v>
      </c>
      <c r="B46" s="61">
        <f t="shared" si="0"/>
        <v>189500</v>
      </c>
      <c r="C46" s="86">
        <v>189500</v>
      </c>
      <c r="D46" s="61">
        <v>44</v>
      </c>
    </row>
    <row r="47" spans="1:4" ht="19.5" x14ac:dyDescent="0.25">
      <c r="A47" s="61">
        <f t="shared" si="1"/>
        <v>189501</v>
      </c>
      <c r="B47" s="61">
        <f t="shared" si="0"/>
        <v>197000</v>
      </c>
      <c r="C47" s="86">
        <v>197000</v>
      </c>
      <c r="D47" s="61">
        <v>45</v>
      </c>
    </row>
    <row r="48" spans="1:4" ht="19.5" x14ac:dyDescent="0.25">
      <c r="A48" s="61">
        <f t="shared" si="1"/>
        <v>197001</v>
      </c>
      <c r="B48" s="61">
        <f t="shared" si="0"/>
        <v>204500</v>
      </c>
      <c r="C48" s="86">
        <v>204500</v>
      </c>
      <c r="D48" s="61">
        <v>46</v>
      </c>
    </row>
    <row r="49" spans="1:4" ht="19.5" x14ac:dyDescent="0.25">
      <c r="A49" s="61">
        <f t="shared" si="1"/>
        <v>204501</v>
      </c>
      <c r="B49" s="61">
        <f t="shared" si="0"/>
        <v>212000</v>
      </c>
      <c r="C49" s="86">
        <v>212000</v>
      </c>
      <c r="D49" s="61">
        <v>47</v>
      </c>
    </row>
    <row r="50" spans="1:4" ht="19.5" x14ac:dyDescent="0.25">
      <c r="A50" s="61">
        <f t="shared" si="1"/>
        <v>212001</v>
      </c>
      <c r="B50" s="61">
        <f t="shared" si="0"/>
        <v>219500</v>
      </c>
      <c r="C50" s="86">
        <v>219500</v>
      </c>
      <c r="D50" s="61">
        <v>48</v>
      </c>
    </row>
    <row r="51" spans="1:4" ht="19.5" x14ac:dyDescent="0.25">
      <c r="A51" s="61">
        <f t="shared" si="1"/>
        <v>219501</v>
      </c>
      <c r="B51" s="61">
        <f t="shared" si="0"/>
        <v>228200</v>
      </c>
      <c r="C51" s="86">
        <v>228200</v>
      </c>
      <c r="D51" s="61">
        <v>49</v>
      </c>
    </row>
    <row r="52" spans="1:4" ht="19.5" x14ac:dyDescent="0.25">
      <c r="A52" s="61">
        <f t="shared" ref="A52:A61" si="2">C51+1</f>
        <v>228201</v>
      </c>
      <c r="B52" s="61">
        <f t="shared" ref="B52:B60" si="3">C52</f>
        <v>236900</v>
      </c>
      <c r="C52" s="86">
        <v>236900</v>
      </c>
      <c r="D52" s="61">
        <v>50</v>
      </c>
    </row>
    <row r="53" spans="1:4" ht="19.5" x14ac:dyDescent="0.25">
      <c r="A53" s="61">
        <f t="shared" si="2"/>
        <v>236901</v>
      </c>
      <c r="B53" s="61">
        <f t="shared" si="3"/>
        <v>245600</v>
      </c>
      <c r="C53" s="86">
        <v>245600</v>
      </c>
      <c r="D53" s="61">
        <v>51</v>
      </c>
    </row>
    <row r="54" spans="1:4" ht="19.5" x14ac:dyDescent="0.25">
      <c r="A54" s="61">
        <f t="shared" si="2"/>
        <v>245601</v>
      </c>
      <c r="B54" s="61">
        <f t="shared" si="3"/>
        <v>254300</v>
      </c>
      <c r="C54" s="86">
        <v>254300</v>
      </c>
      <c r="D54" s="61">
        <v>52</v>
      </c>
    </row>
    <row r="55" spans="1:4" ht="19.5" x14ac:dyDescent="0.25">
      <c r="A55" s="61">
        <f t="shared" si="2"/>
        <v>254301</v>
      </c>
      <c r="B55" s="61">
        <f t="shared" si="3"/>
        <v>263000</v>
      </c>
      <c r="C55" s="86">
        <v>263000</v>
      </c>
      <c r="D55" s="61">
        <v>53</v>
      </c>
    </row>
    <row r="56" spans="1:4" ht="19.5" x14ac:dyDescent="0.25">
      <c r="A56" s="61">
        <f t="shared" si="2"/>
        <v>263001</v>
      </c>
      <c r="B56" s="61">
        <f t="shared" si="3"/>
        <v>273000</v>
      </c>
      <c r="C56" s="86">
        <v>273000</v>
      </c>
      <c r="D56" s="61">
        <v>54</v>
      </c>
    </row>
    <row r="57" spans="1:4" ht="19.5" x14ac:dyDescent="0.25">
      <c r="A57" s="61">
        <f t="shared" si="2"/>
        <v>273001</v>
      </c>
      <c r="B57" s="61">
        <f t="shared" si="3"/>
        <v>283000</v>
      </c>
      <c r="C57" s="86">
        <v>283000</v>
      </c>
      <c r="D57" s="61">
        <v>55</v>
      </c>
    </row>
    <row r="58" spans="1:4" ht="19.5" x14ac:dyDescent="0.25">
      <c r="A58" s="61">
        <f t="shared" si="2"/>
        <v>283001</v>
      </c>
      <c r="B58" s="61">
        <f t="shared" si="3"/>
        <v>293000</v>
      </c>
      <c r="C58" s="86">
        <v>293000</v>
      </c>
      <c r="D58" s="61">
        <v>56</v>
      </c>
    </row>
    <row r="59" spans="1:4" ht="19.5" x14ac:dyDescent="0.25">
      <c r="A59" s="61">
        <f t="shared" si="2"/>
        <v>293001</v>
      </c>
      <c r="B59" s="61">
        <f t="shared" si="3"/>
        <v>303000</v>
      </c>
      <c r="C59" s="86">
        <v>303000</v>
      </c>
      <c r="D59" s="61">
        <v>57</v>
      </c>
    </row>
    <row r="60" spans="1:4" ht="19.5" x14ac:dyDescent="0.25">
      <c r="A60" s="61">
        <f t="shared" si="2"/>
        <v>303001</v>
      </c>
      <c r="B60" s="61">
        <f t="shared" si="3"/>
        <v>313000</v>
      </c>
      <c r="C60" s="86">
        <v>313000</v>
      </c>
      <c r="D60" s="61">
        <v>58</v>
      </c>
    </row>
    <row r="61" spans="1:4" ht="19.5" x14ac:dyDescent="0.25">
      <c r="A61" s="61">
        <f t="shared" si="2"/>
        <v>313001</v>
      </c>
      <c r="B61" s="61">
        <v>99999999</v>
      </c>
      <c r="C61" s="86">
        <v>313000</v>
      </c>
      <c r="D61" s="61">
        <v>59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H64"/>
  <sheetViews>
    <sheetView zoomScale="110" zoomScaleNormal="110" workbookViewId="0">
      <selection activeCell="I9" sqref="I9"/>
    </sheetView>
  </sheetViews>
  <sheetFormatPr defaultColWidth="9" defaultRowHeight="16.5" x14ac:dyDescent="0.25"/>
  <cols>
    <col min="1" max="2" width="15.875" style="63" bestFit="1" customWidth="1"/>
    <col min="3" max="3" width="15" style="63" bestFit="1" customWidth="1"/>
    <col min="4" max="4" width="9.125" style="62" bestFit="1" customWidth="1"/>
    <col min="5" max="5" width="5" style="62" customWidth="1"/>
    <col min="6" max="16384" width="9" style="62"/>
  </cols>
  <sheetData>
    <row r="1" spans="1:8" ht="19.5" x14ac:dyDescent="0.25">
      <c r="A1" s="161" t="s">
        <v>34</v>
      </c>
      <c r="B1" s="161"/>
      <c r="C1" s="161"/>
      <c r="D1" s="161"/>
      <c r="E1" s="161"/>
      <c r="G1" t="s">
        <v>104</v>
      </c>
      <c r="H1" s="89">
        <v>0.06</v>
      </c>
    </row>
    <row r="2" spans="1:8" ht="19.5" x14ac:dyDescent="0.25">
      <c r="A2" s="60" t="s">
        <v>13</v>
      </c>
      <c r="B2" s="60" t="s">
        <v>14</v>
      </c>
      <c r="C2" s="60" t="s">
        <v>15</v>
      </c>
      <c r="D2" s="61" t="s">
        <v>12</v>
      </c>
      <c r="E2" s="61"/>
    </row>
    <row r="3" spans="1:8" ht="19.5" x14ac:dyDescent="0.25">
      <c r="A3" s="64">
        <v>0</v>
      </c>
      <c r="B3" s="64">
        <f>C3</f>
        <v>1500</v>
      </c>
      <c r="C3" s="79">
        <v>1500</v>
      </c>
      <c r="D3" s="71" t="s">
        <v>82</v>
      </c>
      <c r="E3" s="64">
        <v>1</v>
      </c>
    </row>
    <row r="4" spans="1:8" ht="19.5" x14ac:dyDescent="0.25">
      <c r="A4" s="64">
        <f>C3+1</f>
        <v>1501</v>
      </c>
      <c r="B4" s="64">
        <f t="shared" ref="B4:B63" si="0">C4</f>
        <v>3000</v>
      </c>
      <c r="C4" s="79">
        <v>3000</v>
      </c>
      <c r="D4" s="71"/>
      <c r="E4" s="64">
        <v>2</v>
      </c>
    </row>
    <row r="5" spans="1:8" ht="19.5" x14ac:dyDescent="0.25">
      <c r="A5" s="64">
        <f t="shared" ref="A5:A64" si="1">C4+1</f>
        <v>3001</v>
      </c>
      <c r="B5" s="64">
        <f t="shared" si="0"/>
        <v>4500</v>
      </c>
      <c r="C5" s="79">
        <v>4500</v>
      </c>
      <c r="D5" s="71"/>
      <c r="E5" s="64">
        <v>3</v>
      </c>
    </row>
    <row r="6" spans="1:8" ht="19.5" x14ac:dyDescent="0.25">
      <c r="A6" s="64">
        <f t="shared" si="1"/>
        <v>4501</v>
      </c>
      <c r="B6" s="64">
        <f t="shared" si="0"/>
        <v>6000</v>
      </c>
      <c r="C6" s="79">
        <v>6000</v>
      </c>
      <c r="D6" s="71"/>
      <c r="E6" s="64">
        <v>4</v>
      </c>
    </row>
    <row r="7" spans="1:8" ht="19.5" x14ac:dyDescent="0.25">
      <c r="A7" s="64">
        <f t="shared" si="1"/>
        <v>6001</v>
      </c>
      <c r="B7" s="64">
        <f t="shared" si="0"/>
        <v>7500</v>
      </c>
      <c r="C7" s="79">
        <v>7500</v>
      </c>
      <c r="D7" s="71"/>
      <c r="E7" s="64">
        <v>5</v>
      </c>
    </row>
    <row r="8" spans="1:8" ht="19.5" x14ac:dyDescent="0.25">
      <c r="A8" s="65">
        <f t="shared" si="1"/>
        <v>7501</v>
      </c>
      <c r="B8" s="65">
        <f t="shared" si="0"/>
        <v>8700</v>
      </c>
      <c r="C8" s="80">
        <v>8700</v>
      </c>
      <c r="D8" s="72" t="s">
        <v>83</v>
      </c>
      <c r="E8" s="65">
        <v>6</v>
      </c>
    </row>
    <row r="9" spans="1:8" ht="19.5" x14ac:dyDescent="0.25">
      <c r="A9" s="65">
        <f t="shared" si="1"/>
        <v>8701</v>
      </c>
      <c r="B9" s="65">
        <f t="shared" si="0"/>
        <v>9900</v>
      </c>
      <c r="C9" s="80">
        <v>9900</v>
      </c>
      <c r="D9" s="72"/>
      <c r="E9" s="65">
        <v>7</v>
      </c>
    </row>
    <row r="10" spans="1:8" ht="19.5" x14ac:dyDescent="0.25">
      <c r="A10" s="65">
        <f t="shared" si="1"/>
        <v>9901</v>
      </c>
      <c r="B10" s="65">
        <f t="shared" si="0"/>
        <v>11100</v>
      </c>
      <c r="C10" s="80">
        <v>11100</v>
      </c>
      <c r="D10" s="72"/>
      <c r="E10" s="65">
        <v>8</v>
      </c>
    </row>
    <row r="11" spans="1:8" ht="19.5" x14ac:dyDescent="0.25">
      <c r="A11" s="65">
        <f t="shared" si="1"/>
        <v>11101</v>
      </c>
      <c r="B11" s="65">
        <f t="shared" si="0"/>
        <v>12540</v>
      </c>
      <c r="C11" s="80">
        <v>12540</v>
      </c>
      <c r="D11" s="72"/>
      <c r="E11" s="65">
        <v>9</v>
      </c>
    </row>
    <row r="12" spans="1:8" ht="19.5" x14ac:dyDescent="0.25">
      <c r="A12" s="65">
        <f t="shared" si="1"/>
        <v>12541</v>
      </c>
      <c r="B12" s="65">
        <f t="shared" si="0"/>
        <v>13500</v>
      </c>
      <c r="C12" s="80">
        <v>13500</v>
      </c>
      <c r="D12" s="72"/>
      <c r="E12" s="65">
        <v>10</v>
      </c>
    </row>
    <row r="13" spans="1:8" ht="19.5" x14ac:dyDescent="0.25">
      <c r="A13" s="66">
        <f t="shared" si="1"/>
        <v>13501</v>
      </c>
      <c r="B13" s="66">
        <f t="shared" si="0"/>
        <v>15840</v>
      </c>
      <c r="C13" s="81">
        <v>15840</v>
      </c>
      <c r="D13" s="73" t="s">
        <v>84</v>
      </c>
      <c r="E13" s="66">
        <v>11</v>
      </c>
    </row>
    <row r="14" spans="1:8" ht="19.5" x14ac:dyDescent="0.25">
      <c r="A14" s="66">
        <f t="shared" si="1"/>
        <v>15841</v>
      </c>
      <c r="B14" s="66">
        <f t="shared" si="0"/>
        <v>16500</v>
      </c>
      <c r="C14" s="81">
        <v>16500</v>
      </c>
      <c r="D14" s="73"/>
      <c r="E14" s="66">
        <v>12</v>
      </c>
    </row>
    <row r="15" spans="1:8" ht="19.5" x14ac:dyDescent="0.25">
      <c r="A15" s="66">
        <f t="shared" si="1"/>
        <v>16501</v>
      </c>
      <c r="B15" s="66">
        <f t="shared" si="0"/>
        <v>17280</v>
      </c>
      <c r="C15" s="81">
        <v>17280</v>
      </c>
      <c r="D15" s="73"/>
      <c r="E15" s="66">
        <v>13</v>
      </c>
    </row>
    <row r="16" spans="1:8" ht="19.5" x14ac:dyDescent="0.25">
      <c r="A16" s="66">
        <f t="shared" si="1"/>
        <v>17281</v>
      </c>
      <c r="B16" s="66">
        <f t="shared" si="0"/>
        <v>17880</v>
      </c>
      <c r="C16" s="81">
        <v>17880</v>
      </c>
      <c r="D16" s="73"/>
      <c r="E16" s="66">
        <v>14</v>
      </c>
    </row>
    <row r="17" spans="1:5" ht="19.5" x14ac:dyDescent="0.25">
      <c r="A17" s="66">
        <f t="shared" si="1"/>
        <v>17881</v>
      </c>
      <c r="B17" s="66">
        <f t="shared" si="0"/>
        <v>19047</v>
      </c>
      <c r="C17" s="81">
        <v>19047</v>
      </c>
      <c r="D17" s="73"/>
      <c r="E17" s="66">
        <v>15</v>
      </c>
    </row>
    <row r="18" spans="1:5" ht="19.5" x14ac:dyDescent="0.25">
      <c r="A18" s="66">
        <f t="shared" si="1"/>
        <v>19048</v>
      </c>
      <c r="B18" s="66">
        <f t="shared" si="0"/>
        <v>20008</v>
      </c>
      <c r="C18" s="81">
        <v>20008</v>
      </c>
      <c r="D18" s="73"/>
      <c r="E18" s="66">
        <v>16</v>
      </c>
    </row>
    <row r="19" spans="1:5" ht="19.5" x14ac:dyDescent="0.25">
      <c r="A19" s="66">
        <f t="shared" si="1"/>
        <v>20009</v>
      </c>
      <c r="B19" s="66">
        <f t="shared" si="0"/>
        <v>21009</v>
      </c>
      <c r="C19" s="81">
        <v>21009</v>
      </c>
      <c r="D19" s="73"/>
      <c r="E19" s="66">
        <v>17</v>
      </c>
    </row>
    <row r="20" spans="1:5" ht="19.5" x14ac:dyDescent="0.25">
      <c r="A20" s="66">
        <f t="shared" si="1"/>
        <v>21010</v>
      </c>
      <c r="B20" s="66">
        <f t="shared" si="0"/>
        <v>22000</v>
      </c>
      <c r="C20" s="81">
        <v>22000</v>
      </c>
      <c r="D20" s="73"/>
      <c r="E20" s="66">
        <v>18</v>
      </c>
    </row>
    <row r="21" spans="1:5" ht="19.5" x14ac:dyDescent="0.25">
      <c r="A21" s="66">
        <f t="shared" si="1"/>
        <v>22001</v>
      </c>
      <c r="B21" s="66">
        <f t="shared" si="0"/>
        <v>23100</v>
      </c>
      <c r="C21" s="81">
        <v>23100</v>
      </c>
      <c r="D21" s="73"/>
      <c r="E21" s="66">
        <v>19</v>
      </c>
    </row>
    <row r="22" spans="1:5" ht="19.5" x14ac:dyDescent="0.25">
      <c r="A22" s="67">
        <f t="shared" si="1"/>
        <v>23101</v>
      </c>
      <c r="B22" s="67">
        <f t="shared" si="0"/>
        <v>24000</v>
      </c>
      <c r="C22" s="82">
        <v>24000</v>
      </c>
      <c r="D22" s="74" t="s">
        <v>85</v>
      </c>
      <c r="E22" s="67">
        <v>20</v>
      </c>
    </row>
    <row r="23" spans="1:5" ht="19.5" x14ac:dyDescent="0.25">
      <c r="A23" s="67">
        <f t="shared" si="1"/>
        <v>24001</v>
      </c>
      <c r="B23" s="67">
        <f t="shared" si="0"/>
        <v>25250</v>
      </c>
      <c r="C23" s="82">
        <v>25250</v>
      </c>
      <c r="D23" s="74"/>
      <c r="E23" s="67">
        <v>21</v>
      </c>
    </row>
    <row r="24" spans="1:5" ht="19.5" x14ac:dyDescent="0.25">
      <c r="A24" s="67">
        <f t="shared" si="1"/>
        <v>25251</v>
      </c>
      <c r="B24" s="67">
        <f t="shared" si="0"/>
        <v>26400</v>
      </c>
      <c r="C24" s="82">
        <v>26400</v>
      </c>
      <c r="D24" s="74"/>
      <c r="E24" s="67">
        <v>22</v>
      </c>
    </row>
    <row r="25" spans="1:5" ht="19.5" x14ac:dyDescent="0.25">
      <c r="A25" s="67">
        <f t="shared" si="1"/>
        <v>26401</v>
      </c>
      <c r="B25" s="67">
        <f t="shared" si="0"/>
        <v>27600</v>
      </c>
      <c r="C25" s="82">
        <v>27600</v>
      </c>
      <c r="D25" s="74"/>
      <c r="E25" s="67">
        <v>23</v>
      </c>
    </row>
    <row r="26" spans="1:5" ht="19.5" x14ac:dyDescent="0.25">
      <c r="A26" s="67">
        <f t="shared" si="1"/>
        <v>27601</v>
      </c>
      <c r="B26" s="67">
        <f t="shared" si="0"/>
        <v>28590</v>
      </c>
      <c r="C26" s="82">
        <v>28590</v>
      </c>
      <c r="D26" s="74"/>
      <c r="E26" s="67">
        <v>24</v>
      </c>
    </row>
    <row r="27" spans="1:5" ht="19.5" x14ac:dyDescent="0.25">
      <c r="A27" s="67">
        <f t="shared" si="1"/>
        <v>28591</v>
      </c>
      <c r="B27" s="67">
        <f t="shared" si="0"/>
        <v>29500</v>
      </c>
      <c r="C27" s="82">
        <v>29500</v>
      </c>
      <c r="D27" s="74"/>
      <c r="E27" s="67">
        <v>25</v>
      </c>
    </row>
    <row r="28" spans="1:5" ht="19.5" x14ac:dyDescent="0.25">
      <c r="A28" s="68">
        <f t="shared" si="1"/>
        <v>29501</v>
      </c>
      <c r="B28" s="68">
        <f t="shared" si="0"/>
        <v>30300</v>
      </c>
      <c r="C28" s="83">
        <v>30300</v>
      </c>
      <c r="D28" s="75" t="s">
        <v>86</v>
      </c>
      <c r="E28" s="68">
        <v>26</v>
      </c>
    </row>
    <row r="29" spans="1:5" ht="19.5" x14ac:dyDescent="0.25">
      <c r="A29" s="68">
        <f t="shared" si="1"/>
        <v>30301</v>
      </c>
      <c r="B29" s="68">
        <f t="shared" si="0"/>
        <v>31800</v>
      </c>
      <c r="C29" s="83">
        <v>31800</v>
      </c>
      <c r="D29" s="75"/>
      <c r="E29" s="68">
        <v>27</v>
      </c>
    </row>
    <row r="30" spans="1:5" ht="19.5" x14ac:dyDescent="0.25">
      <c r="A30" s="68">
        <f t="shared" si="1"/>
        <v>31801</v>
      </c>
      <c r="B30" s="68">
        <f t="shared" si="0"/>
        <v>33300</v>
      </c>
      <c r="C30" s="83">
        <v>33300</v>
      </c>
      <c r="D30" s="75"/>
      <c r="E30" s="68">
        <v>28</v>
      </c>
    </row>
    <row r="31" spans="1:5" ht="19.5" x14ac:dyDescent="0.25">
      <c r="A31" s="68">
        <f t="shared" si="1"/>
        <v>33301</v>
      </c>
      <c r="B31" s="68">
        <f t="shared" si="0"/>
        <v>34800</v>
      </c>
      <c r="C31" s="83">
        <v>34800</v>
      </c>
      <c r="D31" s="75"/>
      <c r="E31" s="68">
        <v>29</v>
      </c>
    </row>
    <row r="32" spans="1:5" ht="19.5" x14ac:dyDescent="0.25">
      <c r="A32" s="68">
        <f t="shared" si="1"/>
        <v>34801</v>
      </c>
      <c r="B32" s="68">
        <f t="shared" si="0"/>
        <v>36300</v>
      </c>
      <c r="C32" s="83">
        <v>36300</v>
      </c>
      <c r="D32" s="75"/>
      <c r="E32" s="68">
        <v>30</v>
      </c>
    </row>
    <row r="33" spans="1:5" ht="19.5" x14ac:dyDescent="0.25">
      <c r="A33" s="69">
        <f t="shared" si="1"/>
        <v>36301</v>
      </c>
      <c r="B33" s="69">
        <f t="shared" si="0"/>
        <v>38200</v>
      </c>
      <c r="C33" s="84">
        <v>38200</v>
      </c>
      <c r="D33" s="76" t="s">
        <v>87</v>
      </c>
      <c r="E33" s="69">
        <v>31</v>
      </c>
    </row>
    <row r="34" spans="1:5" ht="19.5" x14ac:dyDescent="0.25">
      <c r="A34" s="69">
        <f t="shared" si="1"/>
        <v>38201</v>
      </c>
      <c r="B34" s="69">
        <f t="shared" si="0"/>
        <v>40100</v>
      </c>
      <c r="C34" s="84">
        <v>40100</v>
      </c>
      <c r="D34" s="76"/>
      <c r="E34" s="69">
        <v>32</v>
      </c>
    </row>
    <row r="35" spans="1:5" ht="19.5" x14ac:dyDescent="0.25">
      <c r="A35" s="69">
        <f t="shared" si="1"/>
        <v>40101</v>
      </c>
      <c r="B35" s="69">
        <f t="shared" si="0"/>
        <v>42000</v>
      </c>
      <c r="C35" s="84">
        <v>42000</v>
      </c>
      <c r="D35" s="76"/>
      <c r="E35" s="69">
        <v>33</v>
      </c>
    </row>
    <row r="36" spans="1:5" ht="19.5" x14ac:dyDescent="0.25">
      <c r="A36" s="69">
        <f t="shared" si="1"/>
        <v>42001</v>
      </c>
      <c r="B36" s="69">
        <f t="shared" si="0"/>
        <v>43900</v>
      </c>
      <c r="C36" s="84">
        <v>43900</v>
      </c>
      <c r="D36" s="76"/>
      <c r="E36" s="69">
        <v>34</v>
      </c>
    </row>
    <row r="37" spans="1:5" ht="19.5" x14ac:dyDescent="0.25">
      <c r="A37" s="69">
        <f t="shared" si="1"/>
        <v>43901</v>
      </c>
      <c r="B37" s="69">
        <f t="shared" si="0"/>
        <v>45800</v>
      </c>
      <c r="C37" s="84">
        <v>45800</v>
      </c>
      <c r="D37" s="76"/>
      <c r="E37" s="69">
        <v>35</v>
      </c>
    </row>
    <row r="38" spans="1:5" ht="19.5" x14ac:dyDescent="0.25">
      <c r="A38" s="70">
        <f t="shared" si="1"/>
        <v>45801</v>
      </c>
      <c r="B38" s="70">
        <f t="shared" si="0"/>
        <v>48200</v>
      </c>
      <c r="C38" s="85">
        <v>48200</v>
      </c>
      <c r="D38" s="77" t="s">
        <v>88</v>
      </c>
      <c r="E38" s="70">
        <v>36</v>
      </c>
    </row>
    <row r="39" spans="1:5" ht="19.5" x14ac:dyDescent="0.25">
      <c r="A39" s="70">
        <f t="shared" si="1"/>
        <v>48201</v>
      </c>
      <c r="B39" s="70">
        <f t="shared" si="0"/>
        <v>50600</v>
      </c>
      <c r="C39" s="85">
        <v>50600</v>
      </c>
      <c r="D39" s="77"/>
      <c r="E39" s="70">
        <v>37</v>
      </c>
    </row>
    <row r="40" spans="1:5" ht="19.5" x14ac:dyDescent="0.25">
      <c r="A40" s="70">
        <f t="shared" si="1"/>
        <v>50601</v>
      </c>
      <c r="B40" s="70">
        <f t="shared" si="0"/>
        <v>53000</v>
      </c>
      <c r="C40" s="85">
        <v>53000</v>
      </c>
      <c r="D40" s="77"/>
      <c r="E40" s="70">
        <v>38</v>
      </c>
    </row>
    <row r="41" spans="1:5" ht="19.5" x14ac:dyDescent="0.25">
      <c r="A41" s="70">
        <f t="shared" si="1"/>
        <v>53001</v>
      </c>
      <c r="B41" s="70">
        <f t="shared" si="0"/>
        <v>55400</v>
      </c>
      <c r="C41" s="85">
        <v>55400</v>
      </c>
      <c r="D41" s="77"/>
      <c r="E41" s="70">
        <v>39</v>
      </c>
    </row>
    <row r="42" spans="1:5" ht="19.5" x14ac:dyDescent="0.25">
      <c r="A42" s="70">
        <f t="shared" si="1"/>
        <v>55401</v>
      </c>
      <c r="B42" s="70">
        <f t="shared" si="0"/>
        <v>57800</v>
      </c>
      <c r="C42" s="85">
        <v>57800</v>
      </c>
      <c r="D42" s="77"/>
      <c r="E42" s="70">
        <v>40</v>
      </c>
    </row>
    <row r="43" spans="1:5" ht="19.5" x14ac:dyDescent="0.25">
      <c r="A43" s="64">
        <f t="shared" si="1"/>
        <v>57801</v>
      </c>
      <c r="B43" s="64">
        <f t="shared" si="0"/>
        <v>60800</v>
      </c>
      <c r="C43" s="79">
        <v>60800</v>
      </c>
      <c r="D43" s="71" t="s">
        <v>30</v>
      </c>
      <c r="E43" s="64">
        <v>41</v>
      </c>
    </row>
    <row r="44" spans="1:5" ht="19.5" x14ac:dyDescent="0.25">
      <c r="A44" s="64">
        <f t="shared" si="1"/>
        <v>60801</v>
      </c>
      <c r="B44" s="64">
        <f t="shared" si="0"/>
        <v>63800</v>
      </c>
      <c r="C44" s="79">
        <v>63800</v>
      </c>
      <c r="D44" s="71"/>
      <c r="E44" s="64">
        <v>42</v>
      </c>
    </row>
    <row r="45" spans="1:5" ht="19.5" x14ac:dyDescent="0.25">
      <c r="A45" s="64">
        <f t="shared" si="1"/>
        <v>63801</v>
      </c>
      <c r="B45" s="64">
        <f t="shared" si="0"/>
        <v>66800</v>
      </c>
      <c r="C45" s="79">
        <v>66800</v>
      </c>
      <c r="D45" s="71"/>
      <c r="E45" s="64">
        <v>43</v>
      </c>
    </row>
    <row r="46" spans="1:5" ht="19.5" x14ac:dyDescent="0.25">
      <c r="A46" s="64">
        <f t="shared" si="1"/>
        <v>66801</v>
      </c>
      <c r="B46" s="64">
        <f t="shared" si="0"/>
        <v>69800</v>
      </c>
      <c r="C46" s="79">
        <v>69800</v>
      </c>
      <c r="D46" s="71"/>
      <c r="E46" s="64">
        <v>44</v>
      </c>
    </row>
    <row r="47" spans="1:5" ht="19.5" x14ac:dyDescent="0.25">
      <c r="A47" s="64">
        <f t="shared" si="1"/>
        <v>69801</v>
      </c>
      <c r="B47" s="64">
        <f t="shared" si="0"/>
        <v>72800</v>
      </c>
      <c r="C47" s="79">
        <v>72800</v>
      </c>
      <c r="D47" s="64"/>
      <c r="E47" s="64">
        <v>45</v>
      </c>
    </row>
    <row r="48" spans="1:5" ht="19.5" x14ac:dyDescent="0.25">
      <c r="A48" s="65">
        <f t="shared" si="1"/>
        <v>72801</v>
      </c>
      <c r="B48" s="65">
        <f t="shared" si="0"/>
        <v>76500</v>
      </c>
      <c r="C48" s="80">
        <v>76500</v>
      </c>
      <c r="D48" s="65" t="s">
        <v>31</v>
      </c>
      <c r="E48" s="65">
        <v>46</v>
      </c>
    </row>
    <row r="49" spans="1:5" ht="19.5" x14ac:dyDescent="0.25">
      <c r="A49" s="65">
        <f t="shared" si="1"/>
        <v>76501</v>
      </c>
      <c r="B49" s="65">
        <f t="shared" si="0"/>
        <v>80200</v>
      </c>
      <c r="C49" s="80">
        <v>80200</v>
      </c>
      <c r="D49" s="65"/>
      <c r="E49" s="65">
        <v>47</v>
      </c>
    </row>
    <row r="50" spans="1:5" ht="19.5" x14ac:dyDescent="0.25">
      <c r="A50" s="65">
        <f t="shared" si="1"/>
        <v>80201</v>
      </c>
      <c r="B50" s="65">
        <f t="shared" si="0"/>
        <v>83900</v>
      </c>
      <c r="C50" s="80">
        <v>83900</v>
      </c>
      <c r="D50" s="65"/>
      <c r="E50" s="65">
        <v>48</v>
      </c>
    </row>
    <row r="51" spans="1:5" ht="19.5" x14ac:dyDescent="0.25">
      <c r="A51" s="65">
        <f t="shared" si="1"/>
        <v>83901</v>
      </c>
      <c r="B51" s="65">
        <f t="shared" si="0"/>
        <v>87600</v>
      </c>
      <c r="C51" s="80">
        <v>87600</v>
      </c>
      <c r="D51" s="65"/>
      <c r="E51" s="65">
        <v>49</v>
      </c>
    </row>
    <row r="52" spans="1:5" ht="19.5" x14ac:dyDescent="0.25">
      <c r="A52" s="66">
        <f t="shared" si="1"/>
        <v>87601</v>
      </c>
      <c r="B52" s="66">
        <f t="shared" si="0"/>
        <v>92100</v>
      </c>
      <c r="C52" s="81">
        <v>92100</v>
      </c>
      <c r="D52" s="66" t="s">
        <v>32</v>
      </c>
      <c r="E52" s="66">
        <v>50</v>
      </c>
    </row>
    <row r="53" spans="1:5" ht="19.5" x14ac:dyDescent="0.25">
      <c r="A53" s="66">
        <f t="shared" si="1"/>
        <v>92101</v>
      </c>
      <c r="B53" s="66">
        <f t="shared" si="0"/>
        <v>96600</v>
      </c>
      <c r="C53" s="81">
        <v>96600</v>
      </c>
      <c r="D53" s="66"/>
      <c r="E53" s="66">
        <v>51</v>
      </c>
    </row>
    <row r="54" spans="1:5" ht="19.5" x14ac:dyDescent="0.25">
      <c r="A54" s="66">
        <f t="shared" si="1"/>
        <v>96601</v>
      </c>
      <c r="B54" s="66">
        <f t="shared" si="0"/>
        <v>101100</v>
      </c>
      <c r="C54" s="81">
        <v>101100</v>
      </c>
      <c r="D54" s="66"/>
      <c r="E54" s="66">
        <v>52</v>
      </c>
    </row>
    <row r="55" spans="1:5" ht="19.5" x14ac:dyDescent="0.25">
      <c r="A55" s="66">
        <f t="shared" si="1"/>
        <v>101101</v>
      </c>
      <c r="B55" s="66">
        <f t="shared" si="0"/>
        <v>105600</v>
      </c>
      <c r="C55" s="81">
        <v>105600</v>
      </c>
      <c r="D55" s="66"/>
      <c r="E55" s="66">
        <v>53</v>
      </c>
    </row>
    <row r="56" spans="1:5" ht="19.5" x14ac:dyDescent="0.25">
      <c r="A56" s="66">
        <f t="shared" si="1"/>
        <v>105601</v>
      </c>
      <c r="B56" s="66">
        <f t="shared" si="0"/>
        <v>110100</v>
      </c>
      <c r="C56" s="81">
        <v>110100</v>
      </c>
      <c r="D56" s="66"/>
      <c r="E56" s="66">
        <v>54</v>
      </c>
    </row>
    <row r="57" spans="1:5" ht="19.5" x14ac:dyDescent="0.25">
      <c r="A57" s="67">
        <f t="shared" si="1"/>
        <v>110101</v>
      </c>
      <c r="B57" s="67">
        <f t="shared" si="0"/>
        <v>115500</v>
      </c>
      <c r="C57" s="82">
        <v>115500</v>
      </c>
      <c r="D57" s="67" t="s">
        <v>33</v>
      </c>
      <c r="E57" s="67">
        <v>55</v>
      </c>
    </row>
    <row r="58" spans="1:5" ht="19.5" x14ac:dyDescent="0.25">
      <c r="A58" s="67">
        <f t="shared" si="1"/>
        <v>115501</v>
      </c>
      <c r="B58" s="67">
        <f t="shared" si="0"/>
        <v>120900</v>
      </c>
      <c r="C58" s="82">
        <v>120900</v>
      </c>
      <c r="D58" s="67"/>
      <c r="E58" s="67">
        <v>56</v>
      </c>
    </row>
    <row r="59" spans="1:5" ht="19.5" x14ac:dyDescent="0.25">
      <c r="A59" s="67">
        <f t="shared" si="1"/>
        <v>120901</v>
      </c>
      <c r="B59" s="67">
        <f t="shared" si="0"/>
        <v>126300</v>
      </c>
      <c r="C59" s="82">
        <v>126300</v>
      </c>
      <c r="D59" s="67"/>
      <c r="E59" s="67">
        <v>57</v>
      </c>
    </row>
    <row r="60" spans="1:5" ht="19.5" x14ac:dyDescent="0.25">
      <c r="A60" s="67">
        <f t="shared" si="1"/>
        <v>126301</v>
      </c>
      <c r="B60" s="67">
        <f t="shared" si="0"/>
        <v>131700</v>
      </c>
      <c r="C60" s="82">
        <v>131700</v>
      </c>
      <c r="D60" s="67"/>
      <c r="E60" s="67">
        <v>58</v>
      </c>
    </row>
    <row r="61" spans="1:5" ht="19.5" x14ac:dyDescent="0.25">
      <c r="A61" s="67">
        <f t="shared" si="1"/>
        <v>131701</v>
      </c>
      <c r="B61" s="67">
        <f t="shared" si="0"/>
        <v>137100</v>
      </c>
      <c r="C61" s="82">
        <v>137100</v>
      </c>
      <c r="D61" s="67"/>
      <c r="E61" s="67">
        <v>59</v>
      </c>
    </row>
    <row r="62" spans="1:5" ht="19.5" x14ac:dyDescent="0.25">
      <c r="A62" s="67">
        <f t="shared" si="1"/>
        <v>137101</v>
      </c>
      <c r="B62" s="67">
        <f t="shared" si="0"/>
        <v>142500</v>
      </c>
      <c r="C62" s="82">
        <v>142500</v>
      </c>
      <c r="D62" s="67"/>
      <c r="E62" s="67">
        <v>60</v>
      </c>
    </row>
    <row r="63" spans="1:5" ht="19.5" x14ac:dyDescent="0.25">
      <c r="A63" s="67">
        <f t="shared" si="1"/>
        <v>142501</v>
      </c>
      <c r="B63" s="67">
        <f t="shared" si="0"/>
        <v>147900</v>
      </c>
      <c r="C63" s="82">
        <v>147900</v>
      </c>
      <c r="D63" s="67"/>
      <c r="E63" s="67">
        <v>61</v>
      </c>
    </row>
    <row r="64" spans="1:5" ht="19.5" x14ac:dyDescent="0.25">
      <c r="A64" s="67">
        <f t="shared" si="1"/>
        <v>147901</v>
      </c>
      <c r="B64" s="67">
        <v>999999999</v>
      </c>
      <c r="C64" s="82">
        <v>150000</v>
      </c>
      <c r="D64" s="78"/>
      <c r="E64" s="67">
        <v>62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勞健保業務重點</vt:lpstr>
      <vt:lpstr>使用說明</vt:lpstr>
      <vt:lpstr>費用試算</vt:lpstr>
      <vt:lpstr>費用試算 (多筆計算)</vt:lpstr>
      <vt:lpstr>身心障礙</vt:lpstr>
      <vt:lpstr>勞保級距</vt:lpstr>
      <vt:lpstr>健保級距</vt:lpstr>
      <vt:lpstr>勞退級距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陳怡瑄</cp:lastModifiedBy>
  <cp:lastPrinted>2024-12-24T02:55:30Z</cp:lastPrinted>
  <dcterms:created xsi:type="dcterms:W3CDTF">2018-02-22T01:00:08Z</dcterms:created>
  <dcterms:modified xsi:type="dcterms:W3CDTF">2026-09-04T00:45:39Z</dcterms:modified>
</cp:coreProperties>
</file>